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60" yWindow="0" windowWidth="25600" windowHeight="19820" tabRatio="797" activeTab="1"/>
  </bookViews>
  <sheets>
    <sheet name="Copyright" sheetId="13" r:id="rId1"/>
    <sheet name="MRA_CF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48" i="1"/>
  <c r="E11" i="1"/>
  <c r="E48" i="1"/>
  <c r="F5" i="1"/>
  <c r="F11" i="1"/>
  <c r="F48" i="1"/>
  <c r="G5" i="1"/>
  <c r="G11" i="1"/>
  <c r="G48" i="1"/>
  <c r="C11" i="1"/>
  <c r="C48" i="1"/>
  <c r="D44" i="1"/>
  <c r="E44" i="1"/>
  <c r="C43" i="1"/>
  <c r="C13" i="1"/>
  <c r="C14" i="1"/>
  <c r="C23" i="1"/>
  <c r="C25" i="1"/>
  <c r="C24" i="1"/>
  <c r="C37" i="1"/>
  <c r="C50" i="1"/>
  <c r="C52" i="1"/>
  <c r="C54" i="1"/>
  <c r="C55" i="1"/>
  <c r="D43" i="1"/>
  <c r="D6" i="1"/>
  <c r="D13" i="1"/>
  <c r="D14" i="1"/>
  <c r="D23" i="1"/>
  <c r="D26" i="1"/>
  <c r="D27" i="1"/>
  <c r="D25" i="1"/>
  <c r="D24" i="1"/>
  <c r="D37" i="1"/>
  <c r="D50" i="1"/>
  <c r="C22" i="1"/>
  <c r="C46" i="1"/>
  <c r="D22" i="1"/>
  <c r="D46" i="1"/>
  <c r="D47" i="1"/>
  <c r="D52" i="1"/>
  <c r="D54" i="1"/>
  <c r="D55" i="1"/>
  <c r="E6" i="1"/>
  <c r="E13" i="1"/>
  <c r="E14" i="1"/>
  <c r="E23" i="1"/>
  <c r="E26" i="1"/>
  <c r="E27" i="1"/>
  <c r="E25" i="1"/>
  <c r="E24" i="1"/>
  <c r="E37" i="1"/>
  <c r="F6" i="1"/>
  <c r="F13" i="1"/>
  <c r="F14" i="1"/>
  <c r="F23" i="1"/>
  <c r="F26" i="1"/>
  <c r="F27" i="1"/>
  <c r="F25" i="1"/>
  <c r="F24" i="1"/>
  <c r="F37" i="1"/>
  <c r="G6" i="1"/>
  <c r="G13" i="1"/>
  <c r="G14" i="1"/>
  <c r="G23" i="1"/>
  <c r="G26" i="1"/>
  <c r="G27" i="1"/>
  <c r="G25" i="1"/>
  <c r="G24" i="1"/>
  <c r="G37" i="1"/>
  <c r="D17" i="1"/>
  <c r="E17" i="1"/>
  <c r="F17" i="1"/>
  <c r="G17" i="1"/>
  <c r="H17" i="1"/>
  <c r="D15" i="1"/>
  <c r="E15" i="1"/>
  <c r="F15" i="1"/>
  <c r="G15" i="1"/>
  <c r="H15" i="1"/>
  <c r="C31" i="1"/>
  <c r="D31" i="1"/>
  <c r="E31" i="1"/>
  <c r="E50" i="1"/>
  <c r="E22" i="1"/>
  <c r="E46" i="1"/>
  <c r="E47" i="1"/>
  <c r="E43" i="1"/>
  <c r="E52" i="1"/>
  <c r="E54" i="1"/>
  <c r="F31" i="1"/>
  <c r="F50" i="1"/>
  <c r="F22" i="1"/>
  <c r="F46" i="1"/>
  <c r="F47" i="1"/>
  <c r="F44" i="1"/>
  <c r="F43" i="1"/>
  <c r="F52" i="1"/>
  <c r="F54" i="1"/>
  <c r="G31" i="1"/>
  <c r="G50" i="1"/>
  <c r="G22" i="1"/>
  <c r="G46" i="1"/>
  <c r="G47" i="1"/>
  <c r="G44" i="1"/>
  <c r="G43" i="1"/>
  <c r="G52" i="1"/>
  <c r="G54" i="1"/>
  <c r="C56" i="1"/>
  <c r="C63" i="1"/>
  <c r="C33" i="1"/>
  <c r="C38" i="1"/>
  <c r="E63" i="1"/>
  <c r="D63" i="1"/>
  <c r="E33" i="1"/>
  <c r="F63" i="1"/>
  <c r="F33" i="1"/>
  <c r="G63" i="1"/>
  <c r="G33" i="1"/>
  <c r="D33" i="1"/>
  <c r="D62" i="1"/>
  <c r="E62" i="1"/>
  <c r="F62" i="1"/>
  <c r="G62" i="1"/>
  <c r="D8" i="1"/>
  <c r="E8" i="1"/>
  <c r="F8" i="1"/>
  <c r="G8" i="1"/>
  <c r="C8" i="1"/>
  <c r="E55" i="1"/>
  <c r="F55" i="1"/>
  <c r="G55" i="1"/>
  <c r="D38" i="1"/>
  <c r="E38" i="1"/>
  <c r="F38" i="1"/>
  <c r="G38" i="1"/>
  <c r="D20" i="1"/>
  <c r="E20" i="1"/>
  <c r="F20" i="1"/>
  <c r="G20" i="1"/>
  <c r="C20" i="1"/>
</calcChain>
</file>

<file path=xl/sharedStrings.xml><?xml version="1.0" encoding="utf-8"?>
<sst xmlns="http://schemas.openxmlformats.org/spreadsheetml/2006/main" count="102" uniqueCount="71">
  <si>
    <t>EUR</t>
  </si>
  <si>
    <t>%</t>
  </si>
  <si>
    <t>Allg. Verwaltung</t>
  </si>
  <si>
    <t>EBIT</t>
  </si>
  <si>
    <t>Personalbedarf Vertrieb &amp; Prod.Mgr.</t>
  </si>
  <si>
    <t>Kosten Vetrieb &amp; Prod.Mgr. &amp; Marketing</t>
  </si>
  <si>
    <t>Entwicklungsaufwendungen/Schulung</t>
  </si>
  <si>
    <t>Material</t>
  </si>
  <si>
    <t>Return on Sales</t>
  </si>
  <si>
    <t>Assets (production line)</t>
  </si>
  <si>
    <t>Assets (packaging)</t>
  </si>
  <si>
    <t>Depreciation</t>
  </si>
  <si>
    <t>Current Assets</t>
  </si>
  <si>
    <t>Receivables (30 days)</t>
  </si>
  <si>
    <t>Inventory (raw material ...)</t>
  </si>
  <si>
    <t>Change of inventory</t>
  </si>
  <si>
    <t>Change of Receivables</t>
  </si>
  <si>
    <t>Operating Cash Flow</t>
  </si>
  <si>
    <t>Discounting factor with 15% ROI charge</t>
  </si>
  <si>
    <t>discounted CF</t>
  </si>
  <si>
    <t>SDCF accumulated</t>
  </si>
  <si>
    <t>DCF</t>
  </si>
  <si>
    <t>Personnel planning</t>
  </si>
  <si>
    <t>Production</t>
  </si>
  <si>
    <t>Direct (Prod.+Packaging)</t>
  </si>
  <si>
    <t>Number of turns</t>
  </si>
  <si>
    <t>Number of machines production line</t>
  </si>
  <si>
    <t>Number of machines Packaging</t>
  </si>
  <si>
    <t>Sales/Marketing</t>
  </si>
  <si>
    <t>Administration</t>
  </si>
  <si>
    <t>Management Result Account &amp; CashFlow-Calculation</t>
  </si>
  <si>
    <t>Dragée</t>
  </si>
  <si>
    <t>Stage IV Case Study Strategic Plan</t>
  </si>
  <si>
    <t>Dragée Case</t>
  </si>
  <si>
    <t>Controller Akademie AG</t>
  </si>
  <si>
    <t>1. Year</t>
  </si>
  <si>
    <t>2. Year</t>
  </si>
  <si>
    <t>3. Year</t>
  </si>
  <si>
    <t>4. Year</t>
  </si>
  <si>
    <t>5. Year</t>
  </si>
  <si>
    <t>Market volume</t>
  </si>
  <si>
    <t>Price development</t>
  </si>
  <si>
    <t>Price change in %</t>
  </si>
  <si>
    <t>Sales development</t>
  </si>
  <si>
    <t>Volume development</t>
  </si>
  <si>
    <t>Selling price / unit</t>
  </si>
  <si>
    <t>Procos / unit</t>
  </si>
  <si>
    <t>Material ratio</t>
  </si>
  <si>
    <t>Labour</t>
  </si>
  <si>
    <t>Productivity increase</t>
  </si>
  <si>
    <t>Cost increase</t>
  </si>
  <si>
    <t>Contribution / unit</t>
  </si>
  <si>
    <t>Sales</t>
  </si>
  <si>
    <t>Contribution</t>
  </si>
  <si>
    <t>Struco</t>
  </si>
  <si>
    <t>Struco / unit</t>
  </si>
  <si>
    <t>Struco Mat.</t>
  </si>
  <si>
    <t>Struco Sales (incl. promotion)</t>
  </si>
  <si>
    <t>Struco R&amp;D and Administration</t>
  </si>
  <si>
    <t>Internal Charging central services</t>
  </si>
  <si>
    <t>Others</t>
  </si>
  <si>
    <t>Unit</t>
  </si>
  <si>
    <t>€/unit</t>
  </si>
  <si>
    <t>% year</t>
  </si>
  <si>
    <t>Units</t>
  </si>
  <si>
    <t>Days</t>
  </si>
  <si>
    <t>Indirect (Foreman,...)</t>
  </si>
  <si>
    <t>Market share</t>
  </si>
  <si>
    <t>Struco production (incl. depreciation)</t>
  </si>
  <si>
    <t>Fixed Assets</t>
  </si>
  <si>
    <t>Days 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</si>
</sst>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\ &quot;€&quot;"/>
    <numFmt numFmtId="180" formatCode="#,##0\ &quot;€&quot;"/>
    <numFmt numFmtId="183" formatCode="0.0"/>
    <numFmt numFmtId="189" formatCode="0.0%"/>
  </numFmts>
  <fonts count="4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72" fontId="0" fillId="0" borderId="0" xfId="0" applyNumberFormat="1"/>
    <xf numFmtId="180" fontId="0" fillId="0" borderId="0" xfId="0" applyNumberFormat="1"/>
    <xf numFmtId="183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/>
    <xf numFmtId="180" fontId="2" fillId="0" borderId="0" xfId="0" applyNumberFormat="1" applyFont="1"/>
    <xf numFmtId="9" fontId="2" fillId="0" borderId="0" xfId="0" applyNumberFormat="1" applyFont="1"/>
    <xf numFmtId="3" fontId="0" fillId="0" borderId="0" xfId="0" applyNumberFormat="1"/>
    <xf numFmtId="189" fontId="0" fillId="0" borderId="0" xfId="0" applyNumberForma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left" indent="1"/>
    </xf>
    <xf numFmtId="172" fontId="2" fillId="0" borderId="0" xfId="0" applyNumberFormat="1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C12" sqref="C12"/>
    </sheetView>
  </sheetViews>
  <sheetFormatPr baseColWidth="10" defaultRowHeight="12" x14ac:dyDescent="0"/>
  <sheetData>
    <row r="3" spans="2:2" ht="18">
      <c r="B3" s="1" t="s">
        <v>32</v>
      </c>
    </row>
    <row r="4" spans="2:2" ht="18">
      <c r="B4" s="1" t="s">
        <v>30</v>
      </c>
    </row>
    <row r="5" spans="2:2" ht="18">
      <c r="B5" s="1" t="s">
        <v>33</v>
      </c>
    </row>
    <row r="7" spans="2:2" ht="15">
      <c r="B7" s="20"/>
    </row>
    <row r="8" spans="2:2" ht="15">
      <c r="B8" s="20" t="s">
        <v>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abSelected="1" workbookViewId="0">
      <selection activeCell="C56" sqref="C56"/>
    </sheetView>
  </sheetViews>
  <sheetFormatPr baseColWidth="10" defaultRowHeight="12" x14ac:dyDescent="0"/>
  <cols>
    <col min="1" max="1" width="36.83203125" customWidth="1"/>
    <col min="2" max="2" width="6.83203125" customWidth="1"/>
    <col min="3" max="7" width="11.83203125" customWidth="1"/>
    <col min="8" max="8" width="16" hidden="1" customWidth="1"/>
    <col min="9" max="10" width="13.5" customWidth="1"/>
  </cols>
  <sheetData>
    <row r="1" spans="1:10" ht="18">
      <c r="A1" s="1" t="s">
        <v>30</v>
      </c>
      <c r="B1" s="1"/>
      <c r="G1" s="19" t="s">
        <v>31</v>
      </c>
    </row>
    <row r="2" spans="1:10" ht="7" customHeight="1">
      <c r="A2" s="23"/>
      <c r="B2" s="23"/>
      <c r="C2" s="23"/>
      <c r="D2" s="23"/>
      <c r="E2" s="23"/>
      <c r="F2" s="23"/>
      <c r="G2" s="23"/>
    </row>
    <row r="3" spans="1:10">
      <c r="F3" s="14">
        <v>0.03</v>
      </c>
      <c r="G3" s="14">
        <v>0.02</v>
      </c>
      <c r="H3" s="14"/>
    </row>
    <row r="4" spans="1:10">
      <c r="C4" s="21" t="s">
        <v>35</v>
      </c>
      <c r="D4" s="21" t="s">
        <v>36</v>
      </c>
      <c r="E4" s="21" t="s">
        <v>37</v>
      </c>
      <c r="F4" s="21" t="s">
        <v>38</v>
      </c>
      <c r="G4" s="21" t="s">
        <v>39</v>
      </c>
    </row>
    <row r="5" spans="1:10">
      <c r="A5" t="s">
        <v>40</v>
      </c>
      <c r="B5" t="s">
        <v>61</v>
      </c>
      <c r="C5" s="12">
        <v>500000</v>
      </c>
      <c r="D5" s="12">
        <v>1000000</v>
      </c>
      <c r="E5" s="12">
        <v>1500000</v>
      </c>
      <c r="F5" s="12">
        <f>E5*(1+F3)</f>
        <v>1545000</v>
      </c>
      <c r="G5" s="12">
        <f>F5*1.03</f>
        <v>1591350</v>
      </c>
      <c r="H5" s="6"/>
    </row>
    <row r="6" spans="1:10">
      <c r="A6" t="s">
        <v>41</v>
      </c>
      <c r="B6" t="s">
        <v>62</v>
      </c>
      <c r="C6" s="15">
        <v>2.16</v>
      </c>
      <c r="D6" s="15">
        <f>C6*(1+D7)</f>
        <v>2.1556800000000003</v>
      </c>
      <c r="E6" s="15">
        <f>D6*(1+E7)</f>
        <v>2.1513686400000003</v>
      </c>
      <c r="F6" s="15">
        <f>E6*(1+F7)</f>
        <v>2.1470659027200001</v>
      </c>
      <c r="G6" s="15">
        <f>F6*(1+G7)</f>
        <v>2.1427717709145599</v>
      </c>
      <c r="H6" s="6"/>
    </row>
    <row r="7" spans="1:10">
      <c r="A7" t="s">
        <v>42</v>
      </c>
      <c r="B7" t="s">
        <v>63</v>
      </c>
      <c r="C7" s="15"/>
      <c r="D7" s="13">
        <v>-2E-3</v>
      </c>
      <c r="E7" s="13">
        <v>-2E-3</v>
      </c>
      <c r="F7" s="13">
        <v>-2E-3</v>
      </c>
      <c r="G7" s="13">
        <v>-2E-3</v>
      </c>
      <c r="H7" s="6"/>
    </row>
    <row r="8" spans="1:10">
      <c r="A8" t="s">
        <v>43</v>
      </c>
      <c r="B8" t="s">
        <v>0</v>
      </c>
      <c r="C8" s="4">
        <f>+C5*C6</f>
        <v>1080000</v>
      </c>
      <c r="D8" s="4">
        <f>+D5*D6</f>
        <v>2155680.0000000005</v>
      </c>
      <c r="E8" s="4">
        <f>+E5*E6</f>
        <v>3227052.9600000004</v>
      </c>
      <c r="F8" s="4">
        <f>+F5*F6</f>
        <v>3317216.8197024004</v>
      </c>
      <c r="G8" s="4">
        <f>+G5*G6</f>
        <v>3409899.8576448848</v>
      </c>
      <c r="H8" s="4"/>
      <c r="I8" s="3"/>
      <c r="J8" s="3"/>
    </row>
    <row r="9" spans="1:10">
      <c r="C9" s="4"/>
      <c r="D9" s="4"/>
      <c r="E9" s="4"/>
      <c r="F9" s="4"/>
      <c r="G9" s="4"/>
      <c r="H9" s="4"/>
      <c r="I9" s="3"/>
      <c r="J9" s="3"/>
    </row>
    <row r="10" spans="1:10">
      <c r="A10" t="s">
        <v>67</v>
      </c>
      <c r="B10" t="s">
        <v>1</v>
      </c>
      <c r="C10">
        <v>100</v>
      </c>
      <c r="D10">
        <v>100</v>
      </c>
      <c r="E10">
        <v>100</v>
      </c>
      <c r="F10">
        <v>100</v>
      </c>
      <c r="G10">
        <v>100</v>
      </c>
      <c r="H10" s="5"/>
    </row>
    <row r="11" spans="1:10">
      <c r="A11" t="s">
        <v>44</v>
      </c>
      <c r="B11" t="s">
        <v>64</v>
      </c>
      <c r="C11" s="12">
        <f>+C5</f>
        <v>500000</v>
      </c>
      <c r="D11" s="12">
        <f>+D5</f>
        <v>1000000</v>
      </c>
      <c r="E11" s="12">
        <f>+E5</f>
        <v>1500000</v>
      </c>
      <c r="F11" s="12">
        <f>+F5</f>
        <v>1545000</v>
      </c>
      <c r="G11" s="12">
        <f>+G5</f>
        <v>1591350</v>
      </c>
    </row>
    <row r="12" spans="1:10">
      <c r="D12" s="5"/>
      <c r="E12" s="5"/>
      <c r="F12" s="5"/>
      <c r="G12" s="5"/>
      <c r="H12" s="5"/>
    </row>
    <row r="13" spans="1:10">
      <c r="A13" t="s">
        <v>45</v>
      </c>
      <c r="B13" t="s">
        <v>0</v>
      </c>
      <c r="C13" s="3">
        <f>+C6</f>
        <v>2.16</v>
      </c>
      <c r="D13" s="3">
        <f>+D6</f>
        <v>2.1556800000000003</v>
      </c>
      <c r="E13" s="3">
        <f>+E6</f>
        <v>2.1513686400000003</v>
      </c>
      <c r="F13" s="3">
        <f>+F6</f>
        <v>2.1470659027200001</v>
      </c>
      <c r="G13" s="3">
        <f>+G6</f>
        <v>2.1427717709145599</v>
      </c>
      <c r="H13" s="4"/>
    </row>
    <row r="14" spans="1:10">
      <c r="A14" t="s">
        <v>46</v>
      </c>
      <c r="B14" t="s">
        <v>0</v>
      </c>
      <c r="C14" s="3">
        <f>+C15+C17</f>
        <v>1.35</v>
      </c>
      <c r="D14" s="3">
        <f>+C14*(1-0.02)</f>
        <v>1.323</v>
      </c>
      <c r="E14" s="3">
        <f>+D14*(1-0.02)</f>
        <v>1.29654</v>
      </c>
      <c r="F14" s="3">
        <f>+E14*(1-0.02)</f>
        <v>1.2706092</v>
      </c>
      <c r="G14" s="3">
        <f>+F14*(1-0.02)</f>
        <v>1.2451970159999999</v>
      </c>
      <c r="H14" s="4"/>
    </row>
    <row r="15" spans="1:10">
      <c r="A15" s="16" t="s">
        <v>7</v>
      </c>
      <c r="B15" t="s">
        <v>0</v>
      </c>
      <c r="C15" s="3">
        <v>0.85</v>
      </c>
      <c r="D15" s="3">
        <f>C15*(1+D16)</f>
        <v>0.83299999999999996</v>
      </c>
      <c r="E15" s="3">
        <f>D15*(1+E16)</f>
        <v>0.81633999999999995</v>
      </c>
      <c r="F15" s="3">
        <f>E15*(1+F16)</f>
        <v>0.80001319999999998</v>
      </c>
      <c r="G15" s="3">
        <f>F15*(1+G16)</f>
        <v>0.78401293599999999</v>
      </c>
      <c r="H15" s="3">
        <f>G15*(1+H16)</f>
        <v>0.78401293599999999</v>
      </c>
    </row>
    <row r="16" spans="1:10">
      <c r="A16" s="16" t="s">
        <v>47</v>
      </c>
      <c r="B16" t="s">
        <v>63</v>
      </c>
      <c r="C16" s="15"/>
      <c r="D16" s="13">
        <v>-0.02</v>
      </c>
      <c r="E16" s="13">
        <v>-0.02</v>
      </c>
      <c r="F16" s="13">
        <v>-0.02</v>
      </c>
      <c r="G16" s="13">
        <v>-0.02</v>
      </c>
      <c r="H16" s="4"/>
    </row>
    <row r="17" spans="1:8">
      <c r="A17" s="16" t="s">
        <v>48</v>
      </c>
      <c r="B17" t="s">
        <v>0</v>
      </c>
      <c r="C17" s="3">
        <v>0.5</v>
      </c>
      <c r="D17" s="3">
        <f>C17*(1+D18+D19)</f>
        <v>0.48749999999999999</v>
      </c>
      <c r="E17" s="3">
        <f>D17*(1+E18+E19)</f>
        <v>0.47531249999999997</v>
      </c>
      <c r="F17" s="3">
        <f>E17*(1+F18+F19)</f>
        <v>0.46342968749999996</v>
      </c>
      <c r="G17" s="3">
        <f>F17*(1+G18+G19)</f>
        <v>0.45184394531249994</v>
      </c>
      <c r="H17" s="3">
        <f>G17*(1+H18+H19)</f>
        <v>0.45184394531249994</v>
      </c>
    </row>
    <row r="18" spans="1:8">
      <c r="A18" s="16" t="s">
        <v>49</v>
      </c>
      <c r="B18" t="s">
        <v>63</v>
      </c>
      <c r="C18" s="3"/>
      <c r="D18" s="13">
        <v>-0.05</v>
      </c>
      <c r="E18" s="13">
        <v>-0.05</v>
      </c>
      <c r="F18" s="13">
        <v>-0.05</v>
      </c>
      <c r="G18" s="13">
        <v>-0.05</v>
      </c>
      <c r="H18" s="4"/>
    </row>
    <row r="19" spans="1:8">
      <c r="A19" s="16" t="s">
        <v>50</v>
      </c>
      <c r="B19" t="s">
        <v>63</v>
      </c>
      <c r="C19" s="3"/>
      <c r="D19" s="13">
        <v>2.5000000000000001E-2</v>
      </c>
      <c r="E19" s="13">
        <v>2.5000000000000001E-2</v>
      </c>
      <c r="F19" s="13">
        <v>2.5000000000000001E-2</v>
      </c>
      <c r="G19" s="13">
        <v>2.5000000000000001E-2</v>
      </c>
      <c r="H19" s="4"/>
    </row>
    <row r="20" spans="1:8">
      <c r="A20" t="s">
        <v>51</v>
      </c>
      <c r="B20" t="s">
        <v>0</v>
      </c>
      <c r="C20" s="3">
        <f>C13-C14</f>
        <v>0.81</v>
      </c>
      <c r="D20" s="3">
        <f>D13-D14</f>
        <v>0.83268000000000031</v>
      </c>
      <c r="E20" s="3">
        <f>E13-E14</f>
        <v>0.85482864000000025</v>
      </c>
      <c r="F20" s="3">
        <f>F13-F14</f>
        <v>0.87645670272000009</v>
      </c>
      <c r="G20" s="3">
        <f>G13-G14</f>
        <v>0.89757475491456007</v>
      </c>
      <c r="H20" s="4"/>
    </row>
    <row r="21" spans="1:8">
      <c r="C21" s="4"/>
      <c r="D21" s="4"/>
      <c r="E21" s="4"/>
      <c r="F21" s="4"/>
      <c r="G21" s="4"/>
      <c r="H21" s="4"/>
    </row>
    <row r="22" spans="1:8">
      <c r="A22" t="s">
        <v>52</v>
      </c>
      <c r="B22" t="s">
        <v>0</v>
      </c>
      <c r="C22" s="4">
        <f>C13*C11</f>
        <v>1080000</v>
      </c>
      <c r="D22" s="4">
        <f>D13*D11</f>
        <v>2155680.0000000005</v>
      </c>
      <c r="E22" s="4">
        <f>E13*E11</f>
        <v>3227052.9600000004</v>
      </c>
      <c r="F22" s="4">
        <f>F13*F11</f>
        <v>3317216.8197024004</v>
      </c>
      <c r="G22" s="4">
        <f>G13*G11</f>
        <v>3409899.8576448848</v>
      </c>
      <c r="H22" s="4"/>
    </row>
    <row r="23" spans="1:8">
      <c r="A23" t="s">
        <v>53</v>
      </c>
      <c r="B23" t="s">
        <v>0</v>
      </c>
      <c r="C23" s="4">
        <f>(C13-C14)*C11</f>
        <v>405000</v>
      </c>
      <c r="D23" s="4">
        <f>(D13-D14)*D11</f>
        <v>832680.00000000035</v>
      </c>
      <c r="E23" s="4">
        <f>(E13-E14)*E11</f>
        <v>1282242.9600000004</v>
      </c>
      <c r="F23" s="4">
        <f>(F13-F14)*F11</f>
        <v>1354125.6057024002</v>
      </c>
      <c r="G23" s="4">
        <f>(G13-G14)*G11</f>
        <v>1428355.5862332853</v>
      </c>
      <c r="H23" s="4"/>
    </row>
    <row r="24" spans="1:8" s="2" customFormat="1">
      <c r="A24" s="2" t="s">
        <v>54</v>
      </c>
      <c r="B24" s="2" t="s">
        <v>0</v>
      </c>
      <c r="C24" s="10">
        <f>C25*C11</f>
        <v>252500</v>
      </c>
      <c r="D24" s="10">
        <f>D25*D11</f>
        <v>435000</v>
      </c>
      <c r="E24" s="10">
        <f>E25*E11</f>
        <v>652500</v>
      </c>
      <c r="F24" s="10">
        <f>F25*F11</f>
        <v>672075</v>
      </c>
      <c r="G24" s="10">
        <f>G25*G11</f>
        <v>692237.25</v>
      </c>
      <c r="H24" s="10"/>
    </row>
    <row r="25" spans="1:8" s="2" customFormat="1">
      <c r="A25" s="18" t="s">
        <v>55</v>
      </c>
      <c r="B25" s="2" t="s">
        <v>0</v>
      </c>
      <c r="C25" s="17">
        <f>+C26+C27+C28+C29</f>
        <v>0.505</v>
      </c>
      <c r="D25" s="17">
        <f>+D26+D27+D28+D29</f>
        <v>0.435</v>
      </c>
      <c r="E25" s="17">
        <f>+E26+E27+E28+E29</f>
        <v>0.435</v>
      </c>
      <c r="F25" s="17">
        <f>+F26+F27+F28+F29</f>
        <v>0.435</v>
      </c>
      <c r="G25" s="17">
        <f>+G26+G27+G28+G29</f>
        <v>0.435</v>
      </c>
      <c r="H25" s="10"/>
    </row>
    <row r="26" spans="1:8">
      <c r="A26" s="16" t="s">
        <v>56</v>
      </c>
      <c r="B26" t="s">
        <v>0</v>
      </c>
      <c r="C26" s="3">
        <v>8.5000000000000006E-2</v>
      </c>
      <c r="D26" s="3">
        <f t="shared" ref="D26:G27" si="0">+C26</f>
        <v>8.5000000000000006E-2</v>
      </c>
      <c r="E26" s="3">
        <f t="shared" si="0"/>
        <v>8.5000000000000006E-2</v>
      </c>
      <c r="F26" s="3">
        <f t="shared" si="0"/>
        <v>8.5000000000000006E-2</v>
      </c>
      <c r="G26" s="3">
        <f t="shared" si="0"/>
        <v>8.5000000000000006E-2</v>
      </c>
      <c r="H26" s="4"/>
    </row>
    <row r="27" spans="1:8">
      <c r="A27" s="16" t="s">
        <v>68</v>
      </c>
      <c r="B27" t="s">
        <v>0</v>
      </c>
      <c r="C27" s="3">
        <v>0.05</v>
      </c>
      <c r="D27" s="3">
        <f t="shared" si="0"/>
        <v>0.05</v>
      </c>
      <c r="E27" s="3">
        <f t="shared" si="0"/>
        <v>0.05</v>
      </c>
      <c r="F27" s="3">
        <f t="shared" si="0"/>
        <v>0.05</v>
      </c>
      <c r="G27" s="3">
        <f t="shared" si="0"/>
        <v>0.05</v>
      </c>
      <c r="H27" s="4"/>
    </row>
    <row r="28" spans="1:8">
      <c r="A28" s="16" t="s">
        <v>57</v>
      </c>
      <c r="C28" s="3">
        <v>0.3</v>
      </c>
      <c r="D28" s="3">
        <v>0.25</v>
      </c>
      <c r="E28" s="3">
        <v>0.25</v>
      </c>
      <c r="F28" s="3">
        <v>0.25</v>
      </c>
      <c r="G28" s="3">
        <v>0.25</v>
      </c>
      <c r="H28" s="4"/>
    </row>
    <row r="29" spans="1:8">
      <c r="A29" s="16" t="s">
        <v>58</v>
      </c>
      <c r="B29" t="s">
        <v>0</v>
      </c>
      <c r="C29" s="3">
        <v>7.0000000000000007E-2</v>
      </c>
      <c r="D29" s="3">
        <v>0.05</v>
      </c>
      <c r="E29" s="3">
        <v>0.05</v>
      </c>
      <c r="F29" s="3">
        <v>0.05</v>
      </c>
      <c r="G29" s="3">
        <v>0.05</v>
      </c>
      <c r="H29" s="4"/>
    </row>
    <row r="30" spans="1:8" hidden="1">
      <c r="A30" t="s">
        <v>4</v>
      </c>
      <c r="B30" t="s">
        <v>0</v>
      </c>
      <c r="C30">
        <v>2</v>
      </c>
      <c r="D30">
        <v>2</v>
      </c>
      <c r="E30">
        <v>2</v>
      </c>
      <c r="F30">
        <v>2</v>
      </c>
      <c r="G30">
        <v>2</v>
      </c>
      <c r="H30" s="6"/>
    </row>
    <row r="31" spans="1:8" hidden="1">
      <c r="A31" t="s">
        <v>5</v>
      </c>
      <c r="B31" t="s">
        <v>0</v>
      </c>
      <c r="C31" s="4">
        <f>80000*C30</f>
        <v>160000</v>
      </c>
      <c r="D31" s="4">
        <f>80000*D30</f>
        <v>160000</v>
      </c>
      <c r="E31" s="4">
        <f>80000*E30</f>
        <v>160000</v>
      </c>
      <c r="F31" s="4">
        <f>80000*F30</f>
        <v>160000</v>
      </c>
      <c r="G31" s="4">
        <f>80000*G30</f>
        <v>160000</v>
      </c>
      <c r="H31" s="4"/>
    </row>
    <row r="32" spans="1:8" hidden="1">
      <c r="A32" t="s">
        <v>2</v>
      </c>
      <c r="B32" t="s">
        <v>0</v>
      </c>
      <c r="C32" s="4">
        <v>100000</v>
      </c>
      <c r="D32" s="4">
        <v>100000</v>
      </c>
      <c r="E32" s="4">
        <v>100000</v>
      </c>
      <c r="F32" s="4">
        <v>100000</v>
      </c>
      <c r="G32" s="4">
        <v>100000</v>
      </c>
      <c r="H32" s="4"/>
    </row>
    <row r="33" spans="1:8" hidden="1">
      <c r="A33" t="s">
        <v>6</v>
      </c>
      <c r="B33" t="s">
        <v>0</v>
      </c>
      <c r="C33" s="4">
        <f>C63*5000+100000</f>
        <v>130000</v>
      </c>
      <c r="D33" s="4">
        <f>(D63-C63)*5000</f>
        <v>15000</v>
      </c>
      <c r="E33" s="4">
        <f>(E63-D63)*5000</f>
        <v>15000</v>
      </c>
      <c r="F33" s="4">
        <f>(F63-E63)*5000</f>
        <v>0</v>
      </c>
      <c r="G33" s="4">
        <f>(G63-F63)*5000</f>
        <v>0</v>
      </c>
      <c r="H33" s="4"/>
    </row>
    <row r="34" spans="1:8">
      <c r="A34" t="s">
        <v>59</v>
      </c>
      <c r="B34" t="s">
        <v>0</v>
      </c>
      <c r="C34" s="4">
        <v>100000</v>
      </c>
      <c r="D34" s="4">
        <v>100000</v>
      </c>
      <c r="E34" s="4">
        <v>100000</v>
      </c>
      <c r="F34" s="4">
        <v>100000</v>
      </c>
      <c r="G34" s="4">
        <v>100000</v>
      </c>
      <c r="H34" s="4"/>
    </row>
    <row r="35" spans="1:8">
      <c r="A35" t="s">
        <v>60</v>
      </c>
      <c r="B35" t="s">
        <v>0</v>
      </c>
      <c r="C35" s="4">
        <v>100000</v>
      </c>
      <c r="D35" s="4">
        <v>75000</v>
      </c>
      <c r="E35" s="4">
        <v>50000</v>
      </c>
      <c r="F35" s="4">
        <v>50000</v>
      </c>
      <c r="G35" s="4">
        <v>50000</v>
      </c>
      <c r="H35" s="4"/>
    </row>
    <row r="36" spans="1:8" ht="7.5" customHeight="1" thickBot="1">
      <c r="A36" s="7"/>
      <c r="B36" s="7"/>
      <c r="C36" s="7"/>
      <c r="D36" s="7"/>
      <c r="E36" s="7"/>
      <c r="F36" s="7"/>
      <c r="G36" s="7"/>
      <c r="H36" s="7"/>
    </row>
    <row r="37" spans="1:8" s="2" customFormat="1" ht="16.5" customHeight="1">
      <c r="A37" s="9" t="s">
        <v>3</v>
      </c>
      <c r="C37" s="10">
        <f>C23-C24-C34-C35</f>
        <v>-47500</v>
      </c>
      <c r="D37" s="10">
        <f>D23-D24-D34-D35</f>
        <v>222680.00000000035</v>
      </c>
      <c r="E37" s="10">
        <f>E23-E24-E34-E35</f>
        <v>479742.96000000043</v>
      </c>
      <c r="F37" s="10">
        <f>F23-F24-F34-F35</f>
        <v>532050.60570240021</v>
      </c>
      <c r="G37" s="10">
        <f>G23-G24-G34-G35</f>
        <v>586118.33623328526</v>
      </c>
      <c r="H37" s="10"/>
    </row>
    <row r="38" spans="1:8" s="2" customFormat="1">
      <c r="A38" s="9" t="s">
        <v>8</v>
      </c>
      <c r="C38" s="11">
        <f>C37/C22</f>
        <v>-4.3981481481481483E-2</v>
      </c>
      <c r="D38" s="11">
        <f>D37/D22</f>
        <v>0.10329919097454182</v>
      </c>
      <c r="E38" s="11">
        <f>E37/E22</f>
        <v>0.14866287164992803</v>
      </c>
      <c r="F38" s="11">
        <f>F37/F22</f>
        <v>0.16039066320365891</v>
      </c>
      <c r="G38" s="11">
        <f>G37/G22</f>
        <v>0.17188725789680509</v>
      </c>
      <c r="H38" s="11"/>
    </row>
    <row r="40" spans="1:8">
      <c r="A40" s="2" t="s">
        <v>69</v>
      </c>
    </row>
    <row r="41" spans="1:8">
      <c r="A41" t="s">
        <v>9</v>
      </c>
      <c r="B41" t="s">
        <v>64</v>
      </c>
      <c r="C41">
        <v>1</v>
      </c>
      <c r="D41">
        <v>2</v>
      </c>
      <c r="E41">
        <v>3</v>
      </c>
      <c r="F41">
        <v>3</v>
      </c>
      <c r="G41">
        <v>3</v>
      </c>
    </row>
    <row r="42" spans="1:8">
      <c r="A42" t="s">
        <v>10</v>
      </c>
      <c r="B42" t="s">
        <v>64</v>
      </c>
      <c r="C42">
        <v>1</v>
      </c>
      <c r="D42">
        <v>1</v>
      </c>
      <c r="E42">
        <v>1</v>
      </c>
      <c r="F42">
        <v>1</v>
      </c>
      <c r="G42">
        <v>1</v>
      </c>
    </row>
    <row r="43" spans="1:8">
      <c r="A43" t="s">
        <v>11</v>
      </c>
      <c r="B43" t="s">
        <v>0</v>
      </c>
      <c r="C43" s="4">
        <f>+C44*0.1*-1</f>
        <v>50000</v>
      </c>
      <c r="D43" s="4">
        <f>+D44*0.1*-1</f>
        <v>100000</v>
      </c>
      <c r="E43" s="4">
        <f>+E44*0.1*-1</f>
        <v>150000</v>
      </c>
      <c r="F43" s="4">
        <f>+F44*0.1*-1</f>
        <v>150000</v>
      </c>
      <c r="G43" s="4">
        <f>+G44*0.1*-1</f>
        <v>150000</v>
      </c>
      <c r="H43" s="4"/>
    </row>
    <row r="44" spans="1:8">
      <c r="A44" s="2" t="s">
        <v>69</v>
      </c>
      <c r="B44" t="s">
        <v>0</v>
      </c>
      <c r="C44" s="4">
        <v>-500000</v>
      </c>
      <c r="D44" s="4">
        <f>+C44-500000</f>
        <v>-1000000</v>
      </c>
      <c r="E44" s="4">
        <f>+D44-500000</f>
        <v>-1500000</v>
      </c>
      <c r="F44" s="4">
        <f>+E44</f>
        <v>-1500000</v>
      </c>
      <c r="G44" s="4">
        <f>+F44</f>
        <v>-1500000</v>
      </c>
      <c r="H44" s="4"/>
    </row>
    <row r="45" spans="1:8">
      <c r="A45" s="2" t="s">
        <v>12</v>
      </c>
    </row>
    <row r="46" spans="1:8">
      <c r="A46" t="s">
        <v>13</v>
      </c>
      <c r="B46" t="s">
        <v>0</v>
      </c>
      <c r="C46" s="4">
        <f>C22/12</f>
        <v>90000</v>
      </c>
      <c r="D46" s="4">
        <f>D22/12</f>
        <v>179640.00000000003</v>
      </c>
      <c r="E46" s="4">
        <f>E22/12</f>
        <v>268921.08</v>
      </c>
      <c r="F46" s="4">
        <f>F22/12</f>
        <v>276434.73497520003</v>
      </c>
      <c r="G46" s="4">
        <f>G22/12</f>
        <v>284158.32147040707</v>
      </c>
      <c r="H46" s="4"/>
    </row>
    <row r="47" spans="1:8">
      <c r="A47" t="s">
        <v>16</v>
      </c>
      <c r="B47" t="s">
        <v>0</v>
      </c>
      <c r="C47" s="4">
        <v>0</v>
      </c>
      <c r="D47" s="4">
        <f>C46-D46</f>
        <v>-89640.000000000029</v>
      </c>
      <c r="E47" s="4">
        <f>D46-E46</f>
        <v>-89281.079999999987</v>
      </c>
      <c r="F47" s="4">
        <f>E46-F46</f>
        <v>-7513.6549752000137</v>
      </c>
      <c r="G47" s="4">
        <f>F46-G46</f>
        <v>-7723.5864952070406</v>
      </c>
      <c r="H47" s="4"/>
    </row>
    <row r="48" spans="1:8">
      <c r="A48" t="s">
        <v>14</v>
      </c>
      <c r="B48" t="s">
        <v>0</v>
      </c>
      <c r="C48" s="4">
        <f>50000+(0.85*C11)*C49/360</f>
        <v>79513.888888888891</v>
      </c>
      <c r="D48" s="4">
        <f>50000+(0.85*D11)*D49/360</f>
        <v>106666.66666666666</v>
      </c>
      <c r="E48" s="4">
        <f>50000+(0.85*E11)*E49/360</f>
        <v>131458.33333333331</v>
      </c>
      <c r="F48" s="4">
        <f>50000+(0.85*F11)*F49/360</f>
        <v>130254.16666666667</v>
      </c>
      <c r="G48" s="4">
        <f>50000+(0.85*G11)*G49/360</f>
        <v>128904.4375</v>
      </c>
      <c r="H48" s="4"/>
    </row>
    <row r="49" spans="1:8">
      <c r="A49" t="s">
        <v>70</v>
      </c>
      <c r="B49" t="s">
        <v>65</v>
      </c>
      <c r="C49" s="12">
        <v>25</v>
      </c>
      <c r="D49" s="12">
        <v>24</v>
      </c>
      <c r="E49" s="12">
        <v>23</v>
      </c>
      <c r="F49" s="12">
        <v>22</v>
      </c>
      <c r="G49" s="12">
        <v>21</v>
      </c>
      <c r="H49" s="4"/>
    </row>
    <row r="50" spans="1:8">
      <c r="A50" t="s">
        <v>15</v>
      </c>
      <c r="B50" t="s">
        <v>0</v>
      </c>
      <c r="C50" s="4">
        <f>-C48</f>
        <v>-79513.888888888891</v>
      </c>
      <c r="D50" s="4">
        <f>C48-D48</f>
        <v>-27152.777777777766</v>
      </c>
      <c r="E50" s="4">
        <f>D48-E48</f>
        <v>-24791.666666666657</v>
      </c>
      <c r="F50" s="4">
        <f>E48-F48</f>
        <v>1204.1666666666424</v>
      </c>
      <c r="G50" s="4">
        <f>F48-G48</f>
        <v>1349.7291666666715</v>
      </c>
      <c r="H50" s="4"/>
    </row>
    <row r="51" spans="1:8" ht="13" thickBot="1">
      <c r="A51" s="22"/>
      <c r="B51" s="7"/>
      <c r="C51" s="7"/>
      <c r="D51" s="7"/>
      <c r="E51" s="7"/>
      <c r="F51" s="7"/>
      <c r="G51" s="7"/>
      <c r="H51" s="7"/>
    </row>
    <row r="52" spans="1:8" ht="16.5" customHeight="1">
      <c r="A52" s="8" t="s">
        <v>17</v>
      </c>
      <c r="C52" s="4">
        <f>C37+C43+C44+C47+C50</f>
        <v>-577013.88888888888</v>
      </c>
      <c r="D52" s="4">
        <f>D37+D43+(D44-C44)+D47+D50</f>
        <v>-294112.7777777774</v>
      </c>
      <c r="E52" s="4">
        <f>E37+E43+(E44-D44)+E47+E50</f>
        <v>15670.213333333784</v>
      </c>
      <c r="F52" s="4">
        <f>F37+F43+(F44-E44)+F47+F50</f>
        <v>675741.11739386676</v>
      </c>
      <c r="G52" s="4">
        <f>G37+G43+(G44-F44)+G47+G50</f>
        <v>729744.47890474484</v>
      </c>
      <c r="H52" s="4"/>
    </row>
    <row r="53" spans="1:8">
      <c r="A53" s="8" t="s">
        <v>18</v>
      </c>
      <c r="C53">
        <v>0.87</v>
      </c>
      <c r="D53">
        <v>0.75600000000000001</v>
      </c>
      <c r="E53">
        <v>0.65800000000000003</v>
      </c>
      <c r="F53">
        <v>0.57199999999999995</v>
      </c>
      <c r="G53">
        <v>0.497</v>
      </c>
    </row>
    <row r="54" spans="1:8">
      <c r="A54" s="8" t="s">
        <v>19</v>
      </c>
      <c r="C54" s="4">
        <f>C52*C53</f>
        <v>-502002.08333333331</v>
      </c>
      <c r="D54" s="4">
        <f>D52*D53</f>
        <v>-222349.25999999972</v>
      </c>
      <c r="E54" s="4">
        <f>E52*E53</f>
        <v>10311.000373333631</v>
      </c>
      <c r="F54" s="4">
        <f>F52*F53</f>
        <v>386523.91914929176</v>
      </c>
      <c r="G54" s="4">
        <f>G52*G53</f>
        <v>362683.0060156582</v>
      </c>
      <c r="H54" s="4"/>
    </row>
    <row r="55" spans="1:8">
      <c r="A55" s="8" t="s">
        <v>20</v>
      </c>
      <c r="C55" s="4">
        <f>C54</f>
        <v>-502002.08333333331</v>
      </c>
      <c r="D55" s="4">
        <f>C55+D54</f>
        <v>-724351.34333333303</v>
      </c>
      <c r="E55" s="4">
        <f>D55+E54</f>
        <v>-714040.34295999946</v>
      </c>
      <c r="F55" s="4">
        <f>E55+F54</f>
        <v>-327516.4238107077</v>
      </c>
      <c r="G55" s="4">
        <f>F55+G54</f>
        <v>35166.582204950508</v>
      </c>
      <c r="H55" s="4"/>
    </row>
    <row r="56" spans="1:8">
      <c r="A56" s="9" t="s">
        <v>21</v>
      </c>
      <c r="C56" s="10">
        <f>SUM(C54:H54)</f>
        <v>35166.582204950508</v>
      </c>
    </row>
    <row r="57" spans="1:8">
      <c r="A57" s="8"/>
    </row>
    <row r="59" spans="1:8">
      <c r="A59" s="2" t="s">
        <v>22</v>
      </c>
    </row>
    <row r="61" spans="1:8">
      <c r="A61" t="s">
        <v>23</v>
      </c>
    </row>
    <row r="62" spans="1:8">
      <c r="A62" t="s">
        <v>66</v>
      </c>
      <c r="C62">
        <v>2</v>
      </c>
      <c r="D62">
        <f>+C62</f>
        <v>2</v>
      </c>
      <c r="E62">
        <f>+D62</f>
        <v>2</v>
      </c>
      <c r="F62">
        <f>+E62</f>
        <v>2</v>
      </c>
      <c r="G62">
        <f>+F62</f>
        <v>2</v>
      </c>
    </row>
    <row r="63" spans="1:8">
      <c r="A63" t="s">
        <v>24</v>
      </c>
      <c r="C63">
        <f>(C65+C66)*C64</f>
        <v>6</v>
      </c>
      <c r="D63">
        <f>(D65+D66)*D64</f>
        <v>9</v>
      </c>
      <c r="E63">
        <f>(E65+E66)*E64</f>
        <v>12</v>
      </c>
      <c r="F63">
        <f>(F65+F66)*F64</f>
        <v>12</v>
      </c>
      <c r="G63">
        <f>(G65+G66)*G64</f>
        <v>12</v>
      </c>
    </row>
    <row r="64" spans="1:8">
      <c r="A64" t="s">
        <v>25</v>
      </c>
      <c r="C64">
        <v>3</v>
      </c>
      <c r="D64">
        <v>3</v>
      </c>
      <c r="E64">
        <v>3</v>
      </c>
      <c r="F64">
        <v>3</v>
      </c>
      <c r="G64">
        <v>3</v>
      </c>
    </row>
    <row r="65" spans="1:7">
      <c r="A65" t="s">
        <v>26</v>
      </c>
      <c r="C65">
        <v>1</v>
      </c>
      <c r="D65">
        <v>2</v>
      </c>
      <c r="E65">
        <v>3</v>
      </c>
      <c r="F65">
        <v>3</v>
      </c>
      <c r="G65">
        <v>3</v>
      </c>
    </row>
    <row r="66" spans="1:7">
      <c r="A66" t="s">
        <v>27</v>
      </c>
      <c r="C66">
        <v>1</v>
      </c>
      <c r="D66">
        <v>1</v>
      </c>
      <c r="E66">
        <v>1</v>
      </c>
      <c r="F66">
        <v>1</v>
      </c>
      <c r="G66">
        <v>1</v>
      </c>
    </row>
    <row r="67" spans="1:7">
      <c r="A67" t="s">
        <v>28</v>
      </c>
      <c r="C67">
        <v>2</v>
      </c>
      <c r="D67">
        <v>2</v>
      </c>
      <c r="E67">
        <v>2</v>
      </c>
      <c r="F67">
        <v>2</v>
      </c>
      <c r="G67">
        <v>2</v>
      </c>
    </row>
    <row r="68" spans="1:7">
      <c r="A68" t="s">
        <v>29</v>
      </c>
      <c r="C68">
        <v>1</v>
      </c>
      <c r="D68">
        <v>1</v>
      </c>
      <c r="E68">
        <v>1</v>
      </c>
      <c r="F68">
        <v>1</v>
      </c>
      <c r="G68">
        <v>1</v>
      </c>
    </row>
    <row r="70" spans="1:7" ht="7" customHeight="1">
      <c r="A70" s="23"/>
      <c r="B70" s="23"/>
      <c r="C70" s="23"/>
      <c r="D70" s="23"/>
      <c r="E70" s="23"/>
      <c r="F70" s="23"/>
      <c r="G70" s="23"/>
    </row>
  </sheetData>
  <phoneticPr fontId="0" type="noConversion"/>
  <pageMargins left="0.75" right="0.75" top="1" bottom="1" header="0.4921259845" footer="0.4921259845"/>
  <pageSetup paperSize="9" orientation="portrait" horizontalDpi="4294967293" verticalDpi="4294967293"/>
  <ignoredErrors>
    <ignoredError sqref="C5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Copyright</vt:lpstr>
      <vt:lpstr>MRA_CF</vt:lpstr>
    </vt:vector>
  </TitlesOfParts>
  <Company>HOERBIGER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u1ac_rax</dc:creator>
  <cp:lastModifiedBy>Dietmar Pascher</cp:lastModifiedBy>
  <dcterms:created xsi:type="dcterms:W3CDTF">2007-05-30T13:12:05Z</dcterms:created>
  <dcterms:modified xsi:type="dcterms:W3CDTF">2013-09-12T09:15:35Z</dcterms:modified>
</cp:coreProperties>
</file>