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inweis" sheetId="2" r:id="rId1"/>
    <sheet name="1 Template" sheetId="1" r:id="rId2"/>
    <sheet name="2 Raster" sheetId="6" r:id="rId3"/>
    <sheet name="3 Schaubild" sheetId="8" r:id="rId4"/>
  </sheets>
  <calcPr calcId="144525"/>
</workbook>
</file>

<file path=xl/calcChain.xml><?xml version="1.0" encoding="utf-8"?>
<calcChain xmlns="http://schemas.openxmlformats.org/spreadsheetml/2006/main">
  <c r="AH14" i="8" l="1"/>
  <c r="AH13" i="8"/>
  <c r="AH14" i="6"/>
  <c r="AH13" i="6"/>
  <c r="T20" i="8" l="1"/>
  <c r="N32" i="8"/>
  <c r="J32" i="8"/>
  <c r="F32" i="8"/>
  <c r="N22" i="8"/>
  <c r="J22" i="8"/>
  <c r="F22" i="8"/>
  <c r="N12" i="8"/>
  <c r="J12" i="8"/>
  <c r="U160" i="8"/>
  <c r="U156" i="8"/>
  <c r="U147" i="8"/>
  <c r="U143" i="8"/>
  <c r="U134" i="8"/>
  <c r="U130" i="8"/>
  <c r="U121" i="8"/>
  <c r="U117" i="8"/>
  <c r="U108" i="8"/>
  <c r="U104" i="8"/>
  <c r="U95" i="8"/>
  <c r="U91" i="8"/>
  <c r="Z91" i="8" s="1"/>
  <c r="AH91" i="8" s="1"/>
  <c r="U82" i="8"/>
  <c r="U78" i="8"/>
  <c r="U65" i="8"/>
  <c r="U69" i="8"/>
  <c r="T14" i="8"/>
  <c r="AR161" i="8"/>
  <c r="AO161" i="8"/>
  <c r="AM161" i="8"/>
  <c r="AO160" i="8"/>
  <c r="AM160" i="8"/>
  <c r="AI160" i="8"/>
  <c r="AB160" i="8"/>
  <c r="Z160" i="8"/>
  <c r="Y160" i="8"/>
  <c r="AO159" i="8"/>
  <c r="AM159" i="8"/>
  <c r="AI159" i="8"/>
  <c r="AB159" i="8"/>
  <c r="Z159" i="8"/>
  <c r="AH159" i="8" s="1"/>
  <c r="Y159" i="8"/>
  <c r="AO158" i="8"/>
  <c r="AM158" i="8"/>
  <c r="AI158" i="8"/>
  <c r="AB158" i="8"/>
  <c r="Z158" i="8"/>
  <c r="Y158" i="8"/>
  <c r="AO157" i="8"/>
  <c r="AM157" i="8"/>
  <c r="AI157" i="8"/>
  <c r="AB157" i="8"/>
  <c r="Z157" i="8"/>
  <c r="AH157" i="8" s="1"/>
  <c r="Y157" i="8"/>
  <c r="AO156" i="8"/>
  <c r="AM156" i="8"/>
  <c r="AB156" i="8"/>
  <c r="Z156" i="8"/>
  <c r="AH156" i="8" s="1"/>
  <c r="Y156" i="8"/>
  <c r="AO155" i="8"/>
  <c r="AM155" i="8"/>
  <c r="AI155" i="8"/>
  <c r="AB155" i="8"/>
  <c r="Z155" i="8"/>
  <c r="Y155" i="8"/>
  <c r="AR154" i="8"/>
  <c r="AP154" i="8"/>
  <c r="AO154" i="8"/>
  <c r="AM154" i="8"/>
  <c r="AI154" i="8"/>
  <c r="AB154" i="8"/>
  <c r="AH154" i="8" s="1"/>
  <c r="AA154" i="8"/>
  <c r="AA155" i="8" s="1"/>
  <c r="Y154" i="8"/>
  <c r="Y162" i="8" s="1"/>
  <c r="AR153" i="8"/>
  <c r="AO153" i="8"/>
  <c r="AM153" i="8"/>
  <c r="AR148" i="8"/>
  <c r="AO148" i="8"/>
  <c r="AM148" i="8"/>
  <c r="AO147" i="8"/>
  <c r="AM147" i="8"/>
  <c r="AI147" i="8"/>
  <c r="AB147" i="8"/>
  <c r="Z147" i="8"/>
  <c r="AH147" i="8" s="1"/>
  <c r="Y147" i="8"/>
  <c r="AP147" i="8"/>
  <c r="AO146" i="8"/>
  <c r="AM146" i="8"/>
  <c r="AI146" i="8"/>
  <c r="AB146" i="8"/>
  <c r="Z146" i="8"/>
  <c r="AR146" i="8" s="1"/>
  <c r="Y146" i="8"/>
  <c r="AO145" i="8"/>
  <c r="AM145" i="8"/>
  <c r="AI145" i="8"/>
  <c r="AB145" i="8"/>
  <c r="Z145" i="8"/>
  <c r="AR145" i="8" s="1"/>
  <c r="Y145" i="8"/>
  <c r="AO144" i="8"/>
  <c r="AM144" i="8"/>
  <c r="AI144" i="8"/>
  <c r="AB144" i="8"/>
  <c r="Z144" i="8"/>
  <c r="Y144" i="8"/>
  <c r="AO143" i="8"/>
  <c r="AM143" i="8"/>
  <c r="AB143" i="8"/>
  <c r="AH143" i="8" s="1"/>
  <c r="Z143" i="8"/>
  <c r="Y143" i="8"/>
  <c r="AP143" i="8"/>
  <c r="AO142" i="8"/>
  <c r="AM142" i="8"/>
  <c r="AI142" i="8"/>
  <c r="AH142" i="8"/>
  <c r="AB142" i="8"/>
  <c r="Z142" i="8"/>
  <c r="AR142" i="8" s="1"/>
  <c r="Y142" i="8"/>
  <c r="AR141" i="8"/>
  <c r="AO141" i="8"/>
  <c r="AM141" i="8"/>
  <c r="AI141" i="8"/>
  <c r="AB141" i="8"/>
  <c r="AG141" i="8" s="1"/>
  <c r="AA141" i="8"/>
  <c r="AA142" i="8" s="1"/>
  <c r="Y141" i="8"/>
  <c r="AR140" i="8"/>
  <c r="AO140" i="8"/>
  <c r="AM140" i="8"/>
  <c r="AR135" i="8"/>
  <c r="AO135" i="8"/>
  <c r="AM135" i="8"/>
  <c r="AP134" i="8"/>
  <c r="AO134" i="8"/>
  <c r="AM134" i="8"/>
  <c r="AI134" i="8"/>
  <c r="AB134" i="8"/>
  <c r="Z134" i="8"/>
  <c r="Y134" i="8"/>
  <c r="AO133" i="8"/>
  <c r="AM133" i="8"/>
  <c r="AI133" i="8"/>
  <c r="AB133" i="8"/>
  <c r="Z133" i="8"/>
  <c r="AG133" i="8" s="1"/>
  <c r="Y133" i="8"/>
  <c r="AO132" i="8"/>
  <c r="AM132" i="8"/>
  <c r="AI132" i="8"/>
  <c r="AB132" i="8"/>
  <c r="Z132" i="8"/>
  <c r="Y132" i="8"/>
  <c r="AO131" i="8"/>
  <c r="AM131" i="8"/>
  <c r="AI131" i="8"/>
  <c r="AB131" i="8"/>
  <c r="Z131" i="8"/>
  <c r="AG131" i="8" s="1"/>
  <c r="Y131" i="8"/>
  <c r="AP130" i="8"/>
  <c r="AO130" i="8"/>
  <c r="AM130" i="8"/>
  <c r="AB130" i="8"/>
  <c r="Z130" i="8"/>
  <c r="Y130" i="8"/>
  <c r="AO129" i="8"/>
  <c r="AM129" i="8"/>
  <c r="AI129" i="8"/>
  <c r="AB129" i="8"/>
  <c r="Z129" i="8"/>
  <c r="AR129" i="8" s="1"/>
  <c r="Y129" i="8"/>
  <c r="AR128" i="8"/>
  <c r="AP128" i="8"/>
  <c r="AO128" i="8"/>
  <c r="AM128" i="8"/>
  <c r="AI128" i="8"/>
  <c r="AB128" i="8"/>
  <c r="AG128" i="8" s="1"/>
  <c r="AA128" i="8"/>
  <c r="AA129" i="8" s="1"/>
  <c r="Y128" i="8"/>
  <c r="Y136" i="8" s="1"/>
  <c r="AR127" i="8"/>
  <c r="AO127" i="8"/>
  <c r="AM127" i="8"/>
  <c r="AR122" i="8"/>
  <c r="AO122" i="8"/>
  <c r="AM122" i="8"/>
  <c r="AO121" i="8"/>
  <c r="AM121" i="8"/>
  <c r="AI121" i="8"/>
  <c r="AB121" i="8"/>
  <c r="Z121" i="8"/>
  <c r="Y121" i="8"/>
  <c r="AP121" i="8"/>
  <c r="AO120" i="8"/>
  <c r="AM120" i="8"/>
  <c r="AI120" i="8"/>
  <c r="AB120" i="8"/>
  <c r="Z120" i="8"/>
  <c r="AR120" i="8" s="1"/>
  <c r="Y120" i="8"/>
  <c r="AO119" i="8"/>
  <c r="AM119" i="8"/>
  <c r="AI119" i="8"/>
  <c r="AB119" i="8"/>
  <c r="AH119" i="8" s="1"/>
  <c r="Z119" i="8"/>
  <c r="AR119" i="8" s="1"/>
  <c r="Y119" i="8"/>
  <c r="AO118" i="8"/>
  <c r="AM118" i="8"/>
  <c r="AI118" i="8"/>
  <c r="AB118" i="8"/>
  <c r="Z118" i="8"/>
  <c r="AR118" i="8" s="1"/>
  <c r="Y118" i="8"/>
  <c r="AO117" i="8"/>
  <c r="AM117" i="8"/>
  <c r="AB117" i="8"/>
  <c r="AH117" i="8" s="1"/>
  <c r="Z117" i="8"/>
  <c r="Y117" i="8"/>
  <c r="AP117" i="8"/>
  <c r="AO116" i="8"/>
  <c r="AM116" i="8"/>
  <c r="AI116" i="8"/>
  <c r="AH116" i="8"/>
  <c r="AB116" i="8"/>
  <c r="Z116" i="8"/>
  <c r="AR116" i="8" s="1"/>
  <c r="Y116" i="8"/>
  <c r="AR115" i="8"/>
  <c r="AO115" i="8"/>
  <c r="AM115" i="8"/>
  <c r="AI115" i="8"/>
  <c r="AB115" i="8"/>
  <c r="AH115" i="8" s="1"/>
  <c r="AA115" i="8"/>
  <c r="AA116" i="8" s="1"/>
  <c r="Y115" i="8"/>
  <c r="Y123" i="8" s="1"/>
  <c r="AR114" i="8"/>
  <c r="AO114" i="8"/>
  <c r="AM114" i="8"/>
  <c r="AR109" i="8"/>
  <c r="AO109" i="8"/>
  <c r="AM109" i="8"/>
  <c r="AO108" i="8"/>
  <c r="AM108" i="8"/>
  <c r="AI108" i="8"/>
  <c r="AB108" i="8"/>
  <c r="Z108" i="8"/>
  <c r="Y108" i="8"/>
  <c r="AP108" i="8"/>
  <c r="AO107" i="8"/>
  <c r="AM107" i="8"/>
  <c r="AI107" i="8"/>
  <c r="AB107" i="8"/>
  <c r="Z107" i="8"/>
  <c r="AR107" i="8" s="1"/>
  <c r="Y107" i="8"/>
  <c r="AO106" i="8"/>
  <c r="AM106" i="8"/>
  <c r="AI106" i="8"/>
  <c r="AB106" i="8"/>
  <c r="Z106" i="8"/>
  <c r="AR106" i="8" s="1"/>
  <c r="Y106" i="8"/>
  <c r="AO105" i="8"/>
  <c r="AM105" i="8"/>
  <c r="AI105" i="8"/>
  <c r="AB105" i="8"/>
  <c r="Z105" i="8"/>
  <c r="AR105" i="8" s="1"/>
  <c r="Y105" i="8"/>
  <c r="AO104" i="8"/>
  <c r="AM104" i="8"/>
  <c r="AB104" i="8"/>
  <c r="Z104" i="8"/>
  <c r="Y104" i="8"/>
  <c r="AP104" i="8"/>
  <c r="AO103" i="8"/>
  <c r="AM103" i="8"/>
  <c r="AI103" i="8"/>
  <c r="AB103" i="8"/>
  <c r="Z103" i="8"/>
  <c r="AR103" i="8" s="1"/>
  <c r="Y103" i="8"/>
  <c r="AR102" i="8"/>
  <c r="AP102" i="8"/>
  <c r="AO102" i="8"/>
  <c r="AM102" i="8"/>
  <c r="AI102" i="8"/>
  <c r="AB102" i="8"/>
  <c r="AG102" i="8" s="1"/>
  <c r="AA102" i="8"/>
  <c r="AA103" i="8" s="1"/>
  <c r="Y102" i="8"/>
  <c r="AR101" i="8"/>
  <c r="AO101" i="8"/>
  <c r="AM101" i="8"/>
  <c r="AR96" i="8"/>
  <c r="AO96" i="8"/>
  <c r="AM96" i="8"/>
  <c r="AO95" i="8"/>
  <c r="AM95" i="8"/>
  <c r="AI95" i="8"/>
  <c r="AB95" i="8"/>
  <c r="Z95" i="8"/>
  <c r="AH95" i="8" s="1"/>
  <c r="Y95" i="8"/>
  <c r="AP95" i="8"/>
  <c r="AO94" i="8"/>
  <c r="AM94" i="8"/>
  <c r="AI94" i="8"/>
  <c r="AB94" i="8"/>
  <c r="Z94" i="8"/>
  <c r="AR94" i="8" s="1"/>
  <c r="Y94" i="8"/>
  <c r="AO93" i="8"/>
  <c r="AM93" i="8"/>
  <c r="AI93" i="8"/>
  <c r="AB93" i="8"/>
  <c r="Z93" i="8"/>
  <c r="AR93" i="8" s="1"/>
  <c r="Y93" i="8"/>
  <c r="AO92" i="8"/>
  <c r="AM92" i="8"/>
  <c r="AI92" i="8"/>
  <c r="AB92" i="8"/>
  <c r="AH92" i="8" s="1"/>
  <c r="Z92" i="8"/>
  <c r="AR92" i="8" s="1"/>
  <c r="Y92" i="8"/>
  <c r="AO91" i="8"/>
  <c r="AM91" i="8"/>
  <c r="AB91" i="8"/>
  <c r="Y91" i="8"/>
  <c r="AP91" i="8"/>
  <c r="AO90" i="8"/>
  <c r="AM90" i="8"/>
  <c r="AI90" i="8"/>
  <c r="AB90" i="8"/>
  <c r="AH90" i="8" s="1"/>
  <c r="Z90" i="8"/>
  <c r="AR90" i="8" s="1"/>
  <c r="Y90" i="8"/>
  <c r="AR89" i="8"/>
  <c r="AO89" i="8"/>
  <c r="AM89" i="8"/>
  <c r="AI89" i="8"/>
  <c r="AH89" i="8"/>
  <c r="AB89" i="8"/>
  <c r="AG89" i="8" s="1"/>
  <c r="AA89" i="8"/>
  <c r="AA90" i="8" s="1"/>
  <c r="Y89" i="8"/>
  <c r="AR88" i="8"/>
  <c r="AO88" i="8"/>
  <c r="AM88" i="8"/>
  <c r="AR83" i="8"/>
  <c r="AO83" i="8"/>
  <c r="AM83" i="8"/>
  <c r="AO82" i="8"/>
  <c r="AM82" i="8"/>
  <c r="AI82" i="8"/>
  <c r="AB82" i="8"/>
  <c r="Z82" i="8"/>
  <c r="Y82" i="8"/>
  <c r="AP82" i="8"/>
  <c r="AO81" i="8"/>
  <c r="AM81" i="8"/>
  <c r="AI81" i="8"/>
  <c r="AB81" i="8"/>
  <c r="Z81" i="8"/>
  <c r="AR81" i="8" s="1"/>
  <c r="Y81" i="8"/>
  <c r="AO80" i="8"/>
  <c r="AM80" i="8"/>
  <c r="AI80" i="8"/>
  <c r="AB80" i="8"/>
  <c r="Z80" i="8"/>
  <c r="AR80" i="8" s="1"/>
  <c r="Y80" i="8"/>
  <c r="AO79" i="8"/>
  <c r="AM79" i="8"/>
  <c r="AI79" i="8"/>
  <c r="AB79" i="8"/>
  <c r="Z79" i="8"/>
  <c r="AR79" i="8" s="1"/>
  <c r="Y79" i="8"/>
  <c r="AO78" i="8"/>
  <c r="AM78" i="8"/>
  <c r="AB78" i="8"/>
  <c r="Z78" i="8"/>
  <c r="Y78" i="8"/>
  <c r="AP78" i="8"/>
  <c r="AO77" i="8"/>
  <c r="AM77" i="8"/>
  <c r="AI77" i="8"/>
  <c r="AB77" i="8"/>
  <c r="Z77" i="8"/>
  <c r="AR77" i="8" s="1"/>
  <c r="Y77" i="8"/>
  <c r="AR76" i="8"/>
  <c r="AP76" i="8"/>
  <c r="AO76" i="8"/>
  <c r="AM76" i="8"/>
  <c r="AI76" i="8"/>
  <c r="AB76" i="8"/>
  <c r="AG76" i="8" s="1"/>
  <c r="AA76" i="8"/>
  <c r="AA77" i="8" s="1"/>
  <c r="Y76" i="8"/>
  <c r="AR75" i="8"/>
  <c r="AO75" i="8"/>
  <c r="AM75" i="8"/>
  <c r="AR70" i="8"/>
  <c r="AO70" i="8"/>
  <c r="AM70" i="8"/>
  <c r="AO69" i="8"/>
  <c r="AM69" i="8"/>
  <c r="AI69" i="8"/>
  <c r="AB69" i="8"/>
  <c r="Z69" i="8"/>
  <c r="AH69" i="8" s="1"/>
  <c r="Y69" i="8"/>
  <c r="AP69" i="8"/>
  <c r="AO68" i="8"/>
  <c r="AM68" i="8"/>
  <c r="AI68" i="8"/>
  <c r="AB68" i="8"/>
  <c r="AH68" i="8" s="1"/>
  <c r="Z68" i="8"/>
  <c r="AR68" i="8" s="1"/>
  <c r="Y68" i="8"/>
  <c r="AO67" i="8"/>
  <c r="AM67" i="8"/>
  <c r="AI67" i="8"/>
  <c r="AH67" i="8"/>
  <c r="AB67" i="8"/>
  <c r="Z67" i="8"/>
  <c r="AR67" i="8" s="1"/>
  <c r="Y67" i="8"/>
  <c r="AO66" i="8"/>
  <c r="AM66" i="8"/>
  <c r="AI66" i="8"/>
  <c r="AB66" i="8"/>
  <c r="AH66" i="8" s="1"/>
  <c r="Z66" i="8"/>
  <c r="AR66" i="8" s="1"/>
  <c r="Y66" i="8"/>
  <c r="AO65" i="8"/>
  <c r="AM65" i="8"/>
  <c r="AB65" i="8"/>
  <c r="Z65" i="8"/>
  <c r="AH65" i="8" s="1"/>
  <c r="Y65" i="8"/>
  <c r="AP65" i="8"/>
  <c r="AO64" i="8"/>
  <c r="AM64" i="8"/>
  <c r="AI64" i="8"/>
  <c r="AB64" i="8"/>
  <c r="AH64" i="8" s="1"/>
  <c r="Z64" i="8"/>
  <c r="AR64" i="8" s="1"/>
  <c r="Y64" i="8"/>
  <c r="Y71" i="8" s="1"/>
  <c r="AR63" i="8"/>
  <c r="AO63" i="8"/>
  <c r="AM63" i="8"/>
  <c r="AI63" i="8"/>
  <c r="AH63" i="8"/>
  <c r="AB63" i="8"/>
  <c r="AG63" i="8" s="1"/>
  <c r="AA63" i="8"/>
  <c r="AA64" i="8" s="1"/>
  <c r="Y63" i="8"/>
  <c r="AR62" i="8"/>
  <c r="AO62" i="8"/>
  <c r="AM62" i="8"/>
  <c r="AR57" i="8"/>
  <c r="AO57" i="8"/>
  <c r="AM57" i="8"/>
  <c r="AO56" i="8"/>
  <c r="AM56" i="8"/>
  <c r="AI56" i="8"/>
  <c r="AB56" i="8"/>
  <c r="Z56" i="8"/>
  <c r="Y56" i="8"/>
  <c r="V56" i="8"/>
  <c r="AO55" i="8"/>
  <c r="AM55" i="8"/>
  <c r="AI55" i="8"/>
  <c r="AB55" i="8"/>
  <c r="Z55" i="8"/>
  <c r="AG55" i="8" s="1"/>
  <c r="Y55" i="8"/>
  <c r="V55" i="8"/>
  <c r="AQ55" i="8" s="1"/>
  <c r="AO54" i="8"/>
  <c r="AM54" i="8"/>
  <c r="AI54" i="8"/>
  <c r="AB54" i="8"/>
  <c r="Z54" i="8"/>
  <c r="AR54" i="8" s="1"/>
  <c r="Y54" i="8"/>
  <c r="V54" i="8"/>
  <c r="AO53" i="8"/>
  <c r="AM53" i="8"/>
  <c r="AI53" i="8"/>
  <c r="AB53" i="8"/>
  <c r="Z53" i="8"/>
  <c r="Y53" i="8"/>
  <c r="V53" i="8"/>
  <c r="AP52" i="8"/>
  <c r="AO52" i="8"/>
  <c r="AM52" i="8"/>
  <c r="AB52" i="8"/>
  <c r="AG52" i="8" s="1"/>
  <c r="Z52" i="8"/>
  <c r="Y52" i="8"/>
  <c r="V52" i="8"/>
  <c r="AO51" i="8"/>
  <c r="AM51" i="8"/>
  <c r="AI51" i="8"/>
  <c r="AB51" i="8"/>
  <c r="Z51" i="8"/>
  <c r="Y51" i="8"/>
  <c r="V51" i="8"/>
  <c r="AQ51" i="8" s="1"/>
  <c r="BK50" i="8"/>
  <c r="BE50" i="8"/>
  <c r="AY50" i="8"/>
  <c r="AR50" i="8"/>
  <c r="AP50" i="8"/>
  <c r="AO50" i="8"/>
  <c r="AM50" i="8"/>
  <c r="AI50" i="8"/>
  <c r="AB50" i="8"/>
  <c r="AA50" i="8"/>
  <c r="AA51" i="8" s="1"/>
  <c r="Y50" i="8"/>
  <c r="Y58" i="8" s="1"/>
  <c r="V50" i="8"/>
  <c r="AR49" i="8"/>
  <c r="AO49" i="8"/>
  <c r="AM49" i="8"/>
  <c r="G45" i="8"/>
  <c r="F45" i="8"/>
  <c r="U18" i="8"/>
  <c r="BK76" i="8" s="1"/>
  <c r="U15" i="8"/>
  <c r="AI14" i="8"/>
  <c r="U14" i="8"/>
  <c r="AI13" i="8"/>
  <c r="U13" i="8"/>
  <c r="F12" i="8"/>
  <c r="S2" i="8"/>
  <c r="T2" i="8" s="1"/>
  <c r="BN50" i="6"/>
  <c r="BK50" i="6"/>
  <c r="BH50" i="6"/>
  <c r="BE50" i="6"/>
  <c r="BB50" i="6"/>
  <c r="AY50" i="6"/>
  <c r="AI56" i="6"/>
  <c r="AI55" i="6"/>
  <c r="AI54" i="6"/>
  <c r="AI53" i="6"/>
  <c r="AI51" i="6"/>
  <c r="AI50" i="6"/>
  <c r="AI13" i="6"/>
  <c r="V50" i="6"/>
  <c r="V51" i="6"/>
  <c r="V52" i="6"/>
  <c r="V53" i="6"/>
  <c r="V54" i="6"/>
  <c r="V55" i="6"/>
  <c r="V56" i="6"/>
  <c r="AM49" i="6"/>
  <c r="AO49" i="6"/>
  <c r="AR49" i="6"/>
  <c r="Y50" i="6"/>
  <c r="AA50" i="6"/>
  <c r="AB50" i="6"/>
  <c r="AM50" i="6"/>
  <c r="AO50" i="6"/>
  <c r="Y51" i="6"/>
  <c r="Z51" i="6"/>
  <c r="AB51" i="6"/>
  <c r="AM51" i="6"/>
  <c r="AO51" i="6"/>
  <c r="Y52" i="6"/>
  <c r="Z52" i="6"/>
  <c r="AB52" i="6"/>
  <c r="AM52" i="6"/>
  <c r="AO52" i="6"/>
  <c r="Y53" i="6"/>
  <c r="Z53" i="6"/>
  <c r="AR53" i="6" s="1"/>
  <c r="AB53" i="6"/>
  <c r="AM53" i="6"/>
  <c r="AO53" i="6"/>
  <c r="Y54" i="6"/>
  <c r="Z54" i="6"/>
  <c r="AR54" i="6" s="1"/>
  <c r="AB54" i="6"/>
  <c r="AM54" i="6"/>
  <c r="AO54" i="6"/>
  <c r="Y55" i="6"/>
  <c r="Z55" i="6"/>
  <c r="AB55" i="6"/>
  <c r="AM55" i="6"/>
  <c r="AO55" i="6"/>
  <c r="Y56" i="6"/>
  <c r="Z56" i="6"/>
  <c r="AB56" i="6"/>
  <c r="AM56" i="6"/>
  <c r="AO56" i="6"/>
  <c r="AM57" i="6"/>
  <c r="AO57" i="6"/>
  <c r="AG12" i="1"/>
  <c r="AG11" i="1"/>
  <c r="AG10" i="1"/>
  <c r="AG9" i="1"/>
  <c r="AG8" i="1"/>
  <c r="AG7" i="1"/>
  <c r="AG6" i="1"/>
  <c r="AG5" i="1"/>
  <c r="AG4" i="1"/>
  <c r="N5" i="1"/>
  <c r="N6" i="1"/>
  <c r="N7" i="1"/>
  <c r="N8" i="1"/>
  <c r="N9" i="1"/>
  <c r="AI9" i="1" s="1"/>
  <c r="N10" i="1"/>
  <c r="N11" i="1"/>
  <c r="AI14" i="6"/>
  <c r="F12" i="6"/>
  <c r="AH145" i="8" l="1"/>
  <c r="AH146" i="8"/>
  <c r="AG134" i="8"/>
  <c r="AG130" i="8"/>
  <c r="AG132" i="8"/>
  <c r="AH120" i="8"/>
  <c r="AH121" i="8"/>
  <c r="AH118" i="8"/>
  <c r="Y110" i="8"/>
  <c r="AT102" i="8" s="1"/>
  <c r="AH93" i="8"/>
  <c r="AH94" i="8"/>
  <c r="Y84" i="8"/>
  <c r="BB76" i="8"/>
  <c r="BH76" i="8"/>
  <c r="BN76" i="8"/>
  <c r="BB50" i="8"/>
  <c r="BH50" i="8"/>
  <c r="BN50" i="8"/>
  <c r="AH56" i="8"/>
  <c r="AY76" i="8"/>
  <c r="BE76" i="8"/>
  <c r="AH141" i="8"/>
  <c r="AH155" i="8"/>
  <c r="AH158" i="8"/>
  <c r="AH160" i="8"/>
  <c r="AA52" i="8"/>
  <c r="AC51" i="8"/>
  <c r="AH51" i="8"/>
  <c r="AR51" i="8"/>
  <c r="AQ53" i="8"/>
  <c r="AR53" i="8"/>
  <c r="AH53" i="8"/>
  <c r="AT76" i="8"/>
  <c r="AT50" i="8"/>
  <c r="AH50" i="8"/>
  <c r="AG50" i="8"/>
  <c r="AG51" i="8"/>
  <c r="AH52" i="8"/>
  <c r="AR52" i="8"/>
  <c r="AG53" i="8"/>
  <c r="AA65" i="8"/>
  <c r="AR65" i="8" s="1"/>
  <c r="AC64" i="8"/>
  <c r="AT63" i="8"/>
  <c r="AA78" i="8"/>
  <c r="AC77" i="8"/>
  <c r="AR78" i="8"/>
  <c r="AA91" i="8"/>
  <c r="AC90" i="8"/>
  <c r="AR91" i="8"/>
  <c r="AR55" i="8"/>
  <c r="AG56" i="8"/>
  <c r="AP56" i="8"/>
  <c r="BN154" i="8"/>
  <c r="BK154" i="8"/>
  <c r="BH154" i="8"/>
  <c r="BE154" i="8"/>
  <c r="BB154" i="8"/>
  <c r="AY154" i="8"/>
  <c r="BN141" i="8"/>
  <c r="BK141" i="8"/>
  <c r="BH141" i="8"/>
  <c r="BE141" i="8"/>
  <c r="BB141" i="8"/>
  <c r="AY141" i="8"/>
  <c r="BN128" i="8"/>
  <c r="BK128" i="8"/>
  <c r="BH128" i="8"/>
  <c r="BE128" i="8"/>
  <c r="BB128" i="8"/>
  <c r="AY128" i="8"/>
  <c r="BN102" i="8"/>
  <c r="BK102" i="8"/>
  <c r="BH102" i="8"/>
  <c r="BE102" i="8"/>
  <c r="BB102" i="8"/>
  <c r="AY102" i="8"/>
  <c r="BN115" i="8"/>
  <c r="BK115" i="8"/>
  <c r="BH115" i="8"/>
  <c r="BE115" i="8"/>
  <c r="BB115" i="8"/>
  <c r="AY115" i="8"/>
  <c r="AC50" i="8"/>
  <c r="AH54" i="8"/>
  <c r="AQ54" i="8"/>
  <c r="AH55" i="8"/>
  <c r="AP63" i="8"/>
  <c r="AY63" i="8"/>
  <c r="BB63" i="8"/>
  <c r="BE63" i="8"/>
  <c r="BH63" i="8"/>
  <c r="BK63" i="8"/>
  <c r="BN63" i="8"/>
  <c r="AG64" i="8"/>
  <c r="AG65" i="8"/>
  <c r="AG66" i="8"/>
  <c r="AG67" i="8"/>
  <c r="AG68" i="8"/>
  <c r="AG69" i="8"/>
  <c r="AC76" i="8"/>
  <c r="AH76" i="8"/>
  <c r="AH77" i="8"/>
  <c r="AH78" i="8"/>
  <c r="AH79" i="8"/>
  <c r="AH80" i="8"/>
  <c r="AH81" i="8"/>
  <c r="AH82" i="8"/>
  <c r="Y97" i="8"/>
  <c r="AP89" i="8"/>
  <c r="AY89" i="8"/>
  <c r="BB89" i="8"/>
  <c r="BE89" i="8"/>
  <c r="BH89" i="8"/>
  <c r="BK89" i="8"/>
  <c r="BN89" i="8"/>
  <c r="AG90" i="8"/>
  <c r="AG91" i="8"/>
  <c r="AG92" i="8"/>
  <c r="AG93" i="8"/>
  <c r="AG94" i="8"/>
  <c r="AT115" i="8"/>
  <c r="AA130" i="8"/>
  <c r="AC129" i="8"/>
  <c r="AG54" i="8"/>
  <c r="AC63" i="8"/>
  <c r="AG77" i="8"/>
  <c r="AG78" i="8"/>
  <c r="AG79" i="8"/>
  <c r="AG80" i="8"/>
  <c r="AG81" i="8"/>
  <c r="AG82" i="8"/>
  <c r="AC89" i="8"/>
  <c r="AA104" i="8"/>
  <c r="AC103" i="8"/>
  <c r="AR104" i="8"/>
  <c r="AA117" i="8"/>
  <c r="AR117" i="8" s="1"/>
  <c r="AC116" i="8"/>
  <c r="AG95" i="8"/>
  <c r="AC102" i="8"/>
  <c r="AH102" i="8"/>
  <c r="AH103" i="8"/>
  <c r="AH104" i="8"/>
  <c r="AH105" i="8"/>
  <c r="AH106" i="8"/>
  <c r="AH107" i="8"/>
  <c r="AH108" i="8"/>
  <c r="AG115" i="8"/>
  <c r="AP115" i="8"/>
  <c r="AG116" i="8"/>
  <c r="AG117" i="8"/>
  <c r="AG118" i="8"/>
  <c r="AG119" i="8"/>
  <c r="AG120" i="8"/>
  <c r="AG121" i="8"/>
  <c r="AC128" i="8"/>
  <c r="AH128" i="8"/>
  <c r="AT128" i="8"/>
  <c r="AH129" i="8"/>
  <c r="AH130" i="8"/>
  <c r="AR130" i="8"/>
  <c r="AH132" i="8"/>
  <c r="AR132" i="8"/>
  <c r="AH134" i="8"/>
  <c r="AG103" i="8"/>
  <c r="AG104" i="8"/>
  <c r="AG105" i="8"/>
  <c r="AG106" i="8"/>
  <c r="AG107" i="8"/>
  <c r="AG108" i="8"/>
  <c r="AC115" i="8"/>
  <c r="AG129" i="8"/>
  <c r="AH131" i="8"/>
  <c r="AR131" i="8"/>
  <c r="AH133" i="8"/>
  <c r="AR133" i="8"/>
  <c r="AP141" i="8"/>
  <c r="AA143" i="8"/>
  <c r="AR143" i="8" s="1"/>
  <c r="AC142" i="8"/>
  <c r="AC141" i="8"/>
  <c r="Y149" i="8"/>
  <c r="AG142" i="8"/>
  <c r="AG143" i="8"/>
  <c r="AR144" i="8"/>
  <c r="AG144" i="8"/>
  <c r="AH144" i="8"/>
  <c r="AT154" i="8"/>
  <c r="AA156" i="8"/>
  <c r="AR156" i="8" s="1"/>
  <c r="AC155" i="8"/>
  <c r="AG154" i="8"/>
  <c r="AG155" i="8"/>
  <c r="AR155" i="8"/>
  <c r="AG156" i="8"/>
  <c r="AP156" i="8"/>
  <c r="AG157" i="8"/>
  <c r="AR157" i="8"/>
  <c r="AG158" i="8"/>
  <c r="AR158" i="8"/>
  <c r="AG159" i="8"/>
  <c r="AR159" i="8"/>
  <c r="AG160" i="8"/>
  <c r="AP160" i="8"/>
  <c r="AG145" i="8"/>
  <c r="AG146" i="8"/>
  <c r="AG147" i="8"/>
  <c r="AC154" i="8"/>
  <c r="AH56" i="6"/>
  <c r="AG56" i="6"/>
  <c r="AH54" i="6"/>
  <c r="AG54" i="6"/>
  <c r="AH52" i="6"/>
  <c r="AG52" i="6"/>
  <c r="AH50" i="6"/>
  <c r="AG50" i="6"/>
  <c r="AP56" i="6"/>
  <c r="AQ54" i="6"/>
  <c r="AP52" i="6"/>
  <c r="AP50" i="6"/>
  <c r="AH55" i="6"/>
  <c r="AG55" i="6"/>
  <c r="AH53" i="6"/>
  <c r="AG53" i="6"/>
  <c r="AH51" i="6"/>
  <c r="AG51" i="6"/>
  <c r="AQ55" i="6"/>
  <c r="AQ53" i="6"/>
  <c r="AQ51" i="6"/>
  <c r="AI6" i="1"/>
  <c r="AI8" i="1"/>
  <c r="AI10" i="1"/>
  <c r="AH5" i="1"/>
  <c r="AH7" i="1"/>
  <c r="AH11" i="1"/>
  <c r="AC50" i="6"/>
  <c r="AA51" i="6"/>
  <c r="AR57" i="6"/>
  <c r="Y58" i="6"/>
  <c r="AR50" i="6"/>
  <c r="T14" i="6"/>
  <c r="F45" i="6"/>
  <c r="G45" i="6" s="1"/>
  <c r="S2" i="6"/>
  <c r="T2" i="6" s="1"/>
  <c r="AJ154" i="8" l="1"/>
  <c r="AW154" i="8" s="1"/>
  <c r="AK154" i="8"/>
  <c r="AA157" i="8"/>
  <c r="AC156" i="8"/>
  <c r="AJ142" i="8"/>
  <c r="AW142" i="8" s="1"/>
  <c r="AZ141" i="8" s="1"/>
  <c r="AK142" i="8"/>
  <c r="AK102" i="8"/>
  <c r="AJ102" i="8"/>
  <c r="AJ116" i="8"/>
  <c r="AW116" i="8" s="1"/>
  <c r="AZ115" i="8" s="1"/>
  <c r="AK116" i="8"/>
  <c r="AK103" i="8"/>
  <c r="AJ103" i="8"/>
  <c r="AJ89" i="8"/>
  <c r="AW89" i="8" s="1"/>
  <c r="AK89" i="8"/>
  <c r="AA131" i="8"/>
  <c r="AC130" i="8"/>
  <c r="AT89" i="8"/>
  <c r="AA92" i="8"/>
  <c r="AC91" i="8"/>
  <c r="AA79" i="8"/>
  <c r="AC78" i="8"/>
  <c r="AJ64" i="8"/>
  <c r="AK64" i="8"/>
  <c r="AJ51" i="8"/>
  <c r="AK51" i="8"/>
  <c r="AW51" i="8" s="1"/>
  <c r="AZ50" i="8" s="1"/>
  <c r="AJ155" i="8"/>
  <c r="AK155" i="8"/>
  <c r="AW155" i="8" s="1"/>
  <c r="AZ154" i="8" s="1"/>
  <c r="AT141" i="8"/>
  <c r="AJ141" i="8"/>
  <c r="AW141" i="8" s="1"/>
  <c r="AK141" i="8"/>
  <c r="AA144" i="8"/>
  <c r="AC143" i="8"/>
  <c r="AJ115" i="8"/>
  <c r="AK115" i="8"/>
  <c r="AW103" i="8"/>
  <c r="AZ102" i="8" s="1"/>
  <c r="AK128" i="8"/>
  <c r="AJ128" i="8"/>
  <c r="AW128" i="8" s="1"/>
  <c r="AA118" i="8"/>
  <c r="AC117" i="8"/>
  <c r="AA105" i="8"/>
  <c r="AC104" i="8"/>
  <c r="AJ63" i="8"/>
  <c r="AK63" i="8"/>
  <c r="AJ129" i="8"/>
  <c r="AW129" i="8" s="1"/>
  <c r="AZ128" i="8" s="1"/>
  <c r="AK129" i="8"/>
  <c r="AK76" i="8"/>
  <c r="AJ76" i="8"/>
  <c r="AW64" i="8"/>
  <c r="AZ63" i="8" s="1"/>
  <c r="AJ50" i="8"/>
  <c r="AK50" i="8"/>
  <c r="AJ90" i="8"/>
  <c r="AK90" i="8"/>
  <c r="AK77" i="8"/>
  <c r="AJ77" i="8"/>
  <c r="AW77" i="8" s="1"/>
  <c r="AZ76" i="8" s="1"/>
  <c r="AA66" i="8"/>
  <c r="AC65" i="8"/>
  <c r="AA53" i="8"/>
  <c r="AC52" i="8"/>
  <c r="AK50" i="6"/>
  <c r="AJ50" i="6"/>
  <c r="AT50" i="6"/>
  <c r="AW50" i="6"/>
  <c r="AR51" i="6"/>
  <c r="AC51" i="6"/>
  <c r="AA52" i="6"/>
  <c r="U18" i="6"/>
  <c r="U15" i="6"/>
  <c r="U14" i="6"/>
  <c r="U13" i="6"/>
  <c r="AW90" i="8" l="1"/>
  <c r="AZ89" i="8" s="1"/>
  <c r="AW50" i="8"/>
  <c r="AW76" i="8"/>
  <c r="AW115" i="8"/>
  <c r="AW102" i="8"/>
  <c r="AJ65" i="8"/>
  <c r="AK65" i="8"/>
  <c r="AI65" i="8"/>
  <c r="AJ52" i="8"/>
  <c r="AI52" i="8"/>
  <c r="AK52" i="8"/>
  <c r="AW63" i="8"/>
  <c r="AK104" i="8"/>
  <c r="AI104" i="8"/>
  <c r="AJ104" i="8"/>
  <c r="AJ117" i="8"/>
  <c r="AK117" i="8"/>
  <c r="AI117" i="8"/>
  <c r="AA119" i="8"/>
  <c r="AC118" i="8"/>
  <c r="AJ143" i="8"/>
  <c r="AK143" i="8"/>
  <c r="AI143" i="8"/>
  <c r="AA145" i="8"/>
  <c r="AC144" i="8"/>
  <c r="AA80" i="8"/>
  <c r="AC79" i="8"/>
  <c r="AA132" i="8"/>
  <c r="AC131" i="8"/>
  <c r="AJ156" i="8"/>
  <c r="AK156" i="8"/>
  <c r="AI156" i="8"/>
  <c r="AA54" i="8"/>
  <c r="AC53" i="8"/>
  <c r="AA67" i="8"/>
  <c r="AC66" i="8"/>
  <c r="AA106" i="8"/>
  <c r="AC105" i="8"/>
  <c r="AK78" i="8"/>
  <c r="AI78" i="8"/>
  <c r="AJ78" i="8"/>
  <c r="AJ91" i="8"/>
  <c r="AK91" i="8"/>
  <c r="AI91" i="8"/>
  <c r="AA93" i="8"/>
  <c r="AC92" i="8"/>
  <c r="AJ130" i="8"/>
  <c r="AK130" i="8"/>
  <c r="AI130" i="8"/>
  <c r="AA158" i="8"/>
  <c r="AC157" i="8"/>
  <c r="AK51" i="6"/>
  <c r="AJ51" i="6"/>
  <c r="AR52" i="6"/>
  <c r="AC52" i="6"/>
  <c r="AA53" i="6"/>
  <c r="AW65" i="8" l="1"/>
  <c r="BC63" i="8" s="1"/>
  <c r="AJ157" i="8"/>
  <c r="AK157" i="8"/>
  <c r="AJ92" i="8"/>
  <c r="AK92" i="8"/>
  <c r="AA159" i="8"/>
  <c r="AC158" i="8"/>
  <c r="AW130" i="8"/>
  <c r="BC128" i="8" s="1"/>
  <c r="AA94" i="8"/>
  <c r="AC93" i="8"/>
  <c r="AW91" i="8"/>
  <c r="BC89" i="8" s="1"/>
  <c r="AA107" i="8"/>
  <c r="AC106" i="8"/>
  <c r="AA68" i="8"/>
  <c r="AC67" i="8"/>
  <c r="AA55" i="8"/>
  <c r="AC54" i="8"/>
  <c r="AW156" i="8"/>
  <c r="BC154" i="8" s="1"/>
  <c r="AA133" i="8"/>
  <c r="AC132" i="8"/>
  <c r="AA81" i="8"/>
  <c r="AC80" i="8"/>
  <c r="AA146" i="8"/>
  <c r="AC145" i="8"/>
  <c r="AW143" i="8"/>
  <c r="BC141" i="8" s="1"/>
  <c r="AA120" i="8"/>
  <c r="AC119" i="8"/>
  <c r="AW117" i="8"/>
  <c r="BC115" i="8" s="1"/>
  <c r="AW52" i="8"/>
  <c r="BC50" i="8" s="1"/>
  <c r="AW78" i="8"/>
  <c r="BC76" i="8" s="1"/>
  <c r="AK105" i="8"/>
  <c r="AJ105" i="8"/>
  <c r="AJ66" i="8"/>
  <c r="AW66" i="8" s="1"/>
  <c r="BF63" i="8" s="1"/>
  <c r="AK66" i="8"/>
  <c r="AJ53" i="8"/>
  <c r="AK53" i="8"/>
  <c r="AJ131" i="8"/>
  <c r="AK131" i="8"/>
  <c r="AK79" i="8"/>
  <c r="AJ79" i="8"/>
  <c r="AK144" i="8"/>
  <c r="AJ144" i="8"/>
  <c r="AJ118" i="8"/>
  <c r="AW118" i="8" s="1"/>
  <c r="BF115" i="8" s="1"/>
  <c r="AK118" i="8"/>
  <c r="AW104" i="8"/>
  <c r="BC102" i="8" s="1"/>
  <c r="AK52" i="6"/>
  <c r="AJ52" i="6"/>
  <c r="AI52" i="6"/>
  <c r="AW51" i="6"/>
  <c r="AZ50" i="6" s="1"/>
  <c r="AC53" i="6"/>
  <c r="AA54" i="6"/>
  <c r="AW144" i="8" l="1"/>
  <c r="BF141" i="8" s="1"/>
  <c r="AW79" i="8"/>
  <c r="BF76" i="8" s="1"/>
  <c r="AW105" i="8"/>
  <c r="BF102" i="8" s="1"/>
  <c r="AW157" i="8"/>
  <c r="BF154" i="8" s="1"/>
  <c r="AW131" i="8"/>
  <c r="BF128" i="8" s="1"/>
  <c r="AW53" i="8"/>
  <c r="BF50" i="8" s="1"/>
  <c r="AJ119" i="8"/>
  <c r="AW119" i="8" s="1"/>
  <c r="BI115" i="8" s="1"/>
  <c r="AK119" i="8"/>
  <c r="AA147" i="8"/>
  <c r="AC146" i="8"/>
  <c r="AA82" i="8"/>
  <c r="AC81" i="8"/>
  <c r="AA134" i="8"/>
  <c r="AC133" i="8"/>
  <c r="AK54" i="8"/>
  <c r="AJ54" i="8"/>
  <c r="AJ67" i="8"/>
  <c r="AW67" i="8" s="1"/>
  <c r="BI63" i="8" s="1"/>
  <c r="AK67" i="8"/>
  <c r="AK106" i="8"/>
  <c r="AJ106" i="8"/>
  <c r="AC94" i="8"/>
  <c r="AA95" i="8"/>
  <c r="AJ158" i="8"/>
  <c r="AW158" i="8" s="1"/>
  <c r="BI154" i="8" s="1"/>
  <c r="AK158" i="8"/>
  <c r="AW92" i="8"/>
  <c r="BF89" i="8" s="1"/>
  <c r="AA121" i="8"/>
  <c r="AC120" i="8"/>
  <c r="AK145" i="8"/>
  <c r="AJ145" i="8"/>
  <c r="AW145" i="8" s="1"/>
  <c r="BI141" i="8" s="1"/>
  <c r="AK80" i="8"/>
  <c r="AJ80" i="8"/>
  <c r="AJ132" i="8"/>
  <c r="AK132" i="8"/>
  <c r="AA56" i="8"/>
  <c r="AC55" i="8"/>
  <c r="AA69" i="8"/>
  <c r="AC68" i="8"/>
  <c r="AA108" i="8"/>
  <c r="AC107" i="8"/>
  <c r="AJ93" i="8"/>
  <c r="AK93" i="8"/>
  <c r="AA160" i="8"/>
  <c r="AC159" i="8"/>
  <c r="AK53" i="6"/>
  <c r="AJ53" i="6"/>
  <c r="AW52" i="6"/>
  <c r="BC50" i="6" s="1"/>
  <c r="AA55" i="6"/>
  <c r="AA56" i="6" s="1"/>
  <c r="AC54" i="6"/>
  <c r="L19" i="1"/>
  <c r="AJ4" i="1"/>
  <c r="AW80" i="8" l="1"/>
  <c r="BI76" i="8" s="1"/>
  <c r="AW132" i="8"/>
  <c r="BI128" i="8" s="1"/>
  <c r="AW106" i="8"/>
  <c r="BI102" i="8" s="1"/>
  <c r="AW54" i="8"/>
  <c r="BI50" i="8" s="1"/>
  <c r="AC160" i="8"/>
  <c r="AR160" i="8"/>
  <c r="AK107" i="8"/>
  <c r="AJ107" i="8"/>
  <c r="AJ159" i="8"/>
  <c r="AK159" i="8"/>
  <c r="AW93" i="8"/>
  <c r="BI89" i="8" s="1"/>
  <c r="AC108" i="8"/>
  <c r="AR108" i="8"/>
  <c r="AC69" i="8"/>
  <c r="AR69" i="8"/>
  <c r="AC56" i="8"/>
  <c r="AR56" i="8"/>
  <c r="AJ120" i="8"/>
  <c r="AK120" i="8"/>
  <c r="AC95" i="8"/>
  <c r="AR95" i="8"/>
  <c r="AC134" i="8"/>
  <c r="AR134" i="8"/>
  <c r="AC82" i="8"/>
  <c r="AR82" i="8"/>
  <c r="AC147" i="8"/>
  <c r="AR147" i="8"/>
  <c r="AJ68" i="8"/>
  <c r="AK68" i="8"/>
  <c r="AJ55" i="8"/>
  <c r="AW55" i="8" s="1"/>
  <c r="BL50" i="8" s="1"/>
  <c r="AK55" i="8"/>
  <c r="AD55" i="8"/>
  <c r="AF69" i="8"/>
  <c r="AF121" i="8"/>
  <c r="AC121" i="8"/>
  <c r="AR121" i="8"/>
  <c r="AJ94" i="8"/>
  <c r="AK94" i="8"/>
  <c r="AD94" i="8"/>
  <c r="AJ133" i="8"/>
  <c r="AD133" i="8"/>
  <c r="AK133" i="8"/>
  <c r="AK81" i="8"/>
  <c r="AD81" i="8"/>
  <c r="AJ81" i="8"/>
  <c r="AW81" i="8" s="1"/>
  <c r="BL76" i="8" s="1"/>
  <c r="AK146" i="8"/>
  <c r="AD146" i="8"/>
  <c r="AJ146" i="8"/>
  <c r="AW146" i="8" s="1"/>
  <c r="BL141" i="8" s="1"/>
  <c r="AK54" i="6"/>
  <c r="AJ54" i="6"/>
  <c r="AR56" i="6"/>
  <c r="AC56" i="6"/>
  <c r="AW53" i="6"/>
  <c r="BF50" i="6" s="1"/>
  <c r="AC55" i="6"/>
  <c r="AR55" i="6"/>
  <c r="AW54" i="6"/>
  <c r="BI50" i="6" s="1"/>
  <c r="M20" i="1"/>
  <c r="M23" i="1"/>
  <c r="AQ7" i="1" s="1"/>
  <c r="AE5" i="1"/>
  <c r="AE6" i="1"/>
  <c r="AE7" i="1"/>
  <c r="AE8" i="1"/>
  <c r="AE9" i="1"/>
  <c r="AE10" i="1"/>
  <c r="AE11" i="1"/>
  <c r="AE12" i="1"/>
  <c r="AE4" i="1"/>
  <c r="AA8" i="1"/>
  <c r="AA9" i="1"/>
  <c r="AA11" i="1"/>
  <c r="T5" i="1"/>
  <c r="T7" i="1"/>
  <c r="T8" i="1"/>
  <c r="T9" i="1"/>
  <c r="T11" i="1"/>
  <c r="Q10" i="1"/>
  <c r="R6" i="1"/>
  <c r="R7" i="1"/>
  <c r="R8" i="1"/>
  <c r="R9" i="1"/>
  <c r="R10" i="1"/>
  <c r="R11" i="1"/>
  <c r="AJ12" i="1"/>
  <c r="M19" i="1"/>
  <c r="M18" i="1"/>
  <c r="Q5" i="1"/>
  <c r="Q6" i="1"/>
  <c r="Q7" i="1"/>
  <c r="Q8" i="1"/>
  <c r="Q9" i="1"/>
  <c r="Q11" i="1"/>
  <c r="AW107" i="8" l="1"/>
  <c r="BL102" i="8" s="1"/>
  <c r="AF147" i="8"/>
  <c r="AW120" i="8"/>
  <c r="BL115" i="8" s="1"/>
  <c r="BN51" i="8"/>
  <c r="BO51" i="8"/>
  <c r="AF55" i="8"/>
  <c r="AP55" i="8" s="1"/>
  <c r="AJ134" i="8"/>
  <c r="AK134" i="8"/>
  <c r="AD134" i="8"/>
  <c r="AK95" i="8"/>
  <c r="AD95" i="8"/>
  <c r="AJ95" i="8"/>
  <c r="AW95" i="8" s="1"/>
  <c r="BO89" i="8" s="1"/>
  <c r="AD120" i="8"/>
  <c r="AF56" i="8"/>
  <c r="BN77" i="8"/>
  <c r="BO77" i="8"/>
  <c r="AF81" i="8"/>
  <c r="AW133" i="8"/>
  <c r="BL128" i="8" s="1"/>
  <c r="AF146" i="8"/>
  <c r="BN142" i="8"/>
  <c r="BO142" i="8"/>
  <c r="BO129" i="8"/>
  <c r="AF133" i="8"/>
  <c r="BN129" i="8"/>
  <c r="AF94" i="8"/>
  <c r="BN90" i="8"/>
  <c r="BO90" i="8"/>
  <c r="AW94" i="8"/>
  <c r="BL89" i="8" s="1"/>
  <c r="AJ121" i="8"/>
  <c r="AK121" i="8"/>
  <c r="AD121" i="8"/>
  <c r="AN147" i="8"/>
  <c r="AN146" i="8"/>
  <c r="AN145" i="8"/>
  <c r="AN144" i="8"/>
  <c r="AN160" i="8"/>
  <c r="AN159" i="8"/>
  <c r="AN158" i="8"/>
  <c r="AN157" i="8"/>
  <c r="AN156" i="8"/>
  <c r="AN155" i="8"/>
  <c r="AU154" i="8"/>
  <c r="AN154" i="8"/>
  <c r="AU153" i="8"/>
  <c r="AN143" i="8"/>
  <c r="AN142" i="8"/>
  <c r="AU141" i="8"/>
  <c r="AN141" i="8"/>
  <c r="AU140" i="8"/>
  <c r="AN134" i="8"/>
  <c r="AN132" i="8"/>
  <c r="AN130" i="8"/>
  <c r="AU128" i="8"/>
  <c r="AN128" i="8"/>
  <c r="AU127" i="8"/>
  <c r="AN108" i="8"/>
  <c r="AN107" i="8"/>
  <c r="AN106" i="8"/>
  <c r="AN105" i="8"/>
  <c r="AN104" i="8"/>
  <c r="AN103" i="8"/>
  <c r="AU102" i="8"/>
  <c r="AN102" i="8"/>
  <c r="AU101" i="8"/>
  <c r="AN133" i="8"/>
  <c r="AN131" i="8"/>
  <c r="AN129" i="8"/>
  <c r="AN121" i="8"/>
  <c r="AN120" i="8"/>
  <c r="AN119" i="8"/>
  <c r="AN118" i="8"/>
  <c r="AN117" i="8"/>
  <c r="AN116" i="8"/>
  <c r="AU115" i="8"/>
  <c r="AN115" i="8"/>
  <c r="AU114" i="8"/>
  <c r="AN95" i="8"/>
  <c r="AN94" i="8"/>
  <c r="AN82" i="8"/>
  <c r="AN81" i="8"/>
  <c r="AN80" i="8"/>
  <c r="AN79" i="8"/>
  <c r="AN78" i="8"/>
  <c r="AN77" i="8"/>
  <c r="AU76" i="8"/>
  <c r="AN76" i="8"/>
  <c r="AU75" i="8"/>
  <c r="AN54" i="8"/>
  <c r="AN53" i="8"/>
  <c r="AN93" i="8"/>
  <c r="AN92" i="8"/>
  <c r="AN91" i="8"/>
  <c r="AN90" i="8"/>
  <c r="AU89" i="8"/>
  <c r="AN89" i="8"/>
  <c r="AU88" i="8"/>
  <c r="AN69" i="8"/>
  <c r="AN68" i="8"/>
  <c r="AN67" i="8"/>
  <c r="AN66" i="8"/>
  <c r="AN65" i="8"/>
  <c r="AN64" i="8"/>
  <c r="AU63" i="8"/>
  <c r="AN63" i="8"/>
  <c r="AU62" i="8"/>
  <c r="AN56" i="8"/>
  <c r="AN55" i="8"/>
  <c r="AN51" i="8"/>
  <c r="AU50" i="8"/>
  <c r="AN50" i="8"/>
  <c r="AU49" i="8"/>
  <c r="AN52" i="8"/>
  <c r="AF78" i="8"/>
  <c r="AQ78" i="8" s="1"/>
  <c r="AF52" i="8"/>
  <c r="AQ52" i="8" s="1"/>
  <c r="AF130" i="8"/>
  <c r="AQ130" i="8" s="1"/>
  <c r="AF156" i="8"/>
  <c r="AQ156" i="8" s="1"/>
  <c r="AF104" i="8"/>
  <c r="AQ104" i="8" s="1"/>
  <c r="AD154" i="8"/>
  <c r="AD142" i="8"/>
  <c r="AD102" i="8"/>
  <c r="AD116" i="8"/>
  <c r="AD103" i="8"/>
  <c r="AD89" i="8"/>
  <c r="AD51" i="8"/>
  <c r="AD141" i="8"/>
  <c r="AF143" i="8"/>
  <c r="AQ143" i="8" s="1"/>
  <c r="AD128" i="8"/>
  <c r="AF117" i="8"/>
  <c r="AQ117" i="8" s="1"/>
  <c r="AD77" i="8"/>
  <c r="AF91" i="8"/>
  <c r="AQ91" i="8" s="1"/>
  <c r="AD64" i="8"/>
  <c r="AD155" i="8"/>
  <c r="AD115" i="8"/>
  <c r="AD63" i="8"/>
  <c r="AD129" i="8"/>
  <c r="AD76" i="8"/>
  <c r="AD50" i="8"/>
  <c r="AF65" i="8"/>
  <c r="AQ65" i="8" s="1"/>
  <c r="AD90" i="8"/>
  <c r="AD52" i="8"/>
  <c r="AD117" i="8"/>
  <c r="AD143" i="8"/>
  <c r="AD156" i="8"/>
  <c r="AD91" i="8"/>
  <c r="AD65" i="8"/>
  <c r="AD104" i="8"/>
  <c r="AD78" i="8"/>
  <c r="AD130" i="8"/>
  <c r="AD157" i="8"/>
  <c r="AD66" i="8"/>
  <c r="AD92" i="8"/>
  <c r="AD53" i="8"/>
  <c r="AD79" i="8"/>
  <c r="AD144" i="8"/>
  <c r="AD105" i="8"/>
  <c r="AD131" i="8"/>
  <c r="AD118" i="8"/>
  <c r="AD119" i="8"/>
  <c r="AD54" i="8"/>
  <c r="AD67" i="8"/>
  <c r="AD106" i="8"/>
  <c r="AD132" i="8"/>
  <c r="AD145" i="8"/>
  <c r="AD93" i="8"/>
  <c r="AD158" i="8"/>
  <c r="AD80" i="8"/>
  <c r="AD68" i="8"/>
  <c r="AW68" i="8"/>
  <c r="BL63" i="8" s="1"/>
  <c r="AK147" i="8"/>
  <c r="AD147" i="8"/>
  <c r="AJ147" i="8"/>
  <c r="AW147" i="8" s="1"/>
  <c r="BO141" i="8" s="1"/>
  <c r="AF82" i="8"/>
  <c r="AK82" i="8"/>
  <c r="AD82" i="8"/>
  <c r="AJ82" i="8"/>
  <c r="AW82" i="8" s="1"/>
  <c r="BO76" i="8" s="1"/>
  <c r="AF134" i="8"/>
  <c r="AQ134" i="8" s="1"/>
  <c r="AF95" i="8"/>
  <c r="AJ56" i="8"/>
  <c r="AK56" i="8"/>
  <c r="AD56" i="8"/>
  <c r="AJ69" i="8"/>
  <c r="AK69" i="8"/>
  <c r="AD69" i="8"/>
  <c r="AF108" i="8"/>
  <c r="AK108" i="8"/>
  <c r="AD108" i="8"/>
  <c r="AJ108" i="8"/>
  <c r="AW108" i="8" s="1"/>
  <c r="BO102" i="8" s="1"/>
  <c r="AD159" i="8"/>
  <c r="AW159" i="8"/>
  <c r="BL154" i="8" s="1"/>
  <c r="AD107" i="8"/>
  <c r="AF160" i="8"/>
  <c r="AJ160" i="8"/>
  <c r="AK160" i="8"/>
  <c r="AD160" i="8"/>
  <c r="AK55" i="6"/>
  <c r="AJ55" i="6"/>
  <c r="AK56" i="6"/>
  <c r="AJ56" i="6"/>
  <c r="AW56" i="6"/>
  <c r="BO50" i="6" s="1"/>
  <c r="T20" i="6"/>
  <c r="AT7" i="1"/>
  <c r="AZ7" i="1"/>
  <c r="BF7" i="1"/>
  <c r="AW7" i="1"/>
  <c r="BC7" i="1"/>
  <c r="Y5" i="1"/>
  <c r="AJ5" i="1"/>
  <c r="Y8" i="1"/>
  <c r="AJ8" i="1"/>
  <c r="Y9" i="1"/>
  <c r="AJ9" i="1"/>
  <c r="Y7" i="1"/>
  <c r="Y11" i="1"/>
  <c r="T10" i="1"/>
  <c r="Y10" i="1" s="1"/>
  <c r="T6" i="1"/>
  <c r="Y6" i="1" s="1"/>
  <c r="Z11" i="1"/>
  <c r="Z9" i="1"/>
  <c r="Z8" i="1"/>
  <c r="Z7" i="1"/>
  <c r="Z5" i="1"/>
  <c r="S5" i="1"/>
  <c r="Q14" i="1"/>
  <c r="AP146" i="8" l="1"/>
  <c r="AQ146" i="8"/>
  <c r="AP133" i="8"/>
  <c r="AQ133" i="8"/>
  <c r="AQ95" i="8"/>
  <c r="AP94" i="8"/>
  <c r="AQ94" i="8"/>
  <c r="AP81" i="8"/>
  <c r="AQ81" i="8"/>
  <c r="AW69" i="8"/>
  <c r="BO63" i="8" s="1"/>
  <c r="AW121" i="8"/>
  <c r="BO115" i="8" s="1"/>
  <c r="AQ160" i="8"/>
  <c r="AW160" i="8"/>
  <c r="BO154" i="8" s="1"/>
  <c r="AF107" i="8"/>
  <c r="BN103" i="8"/>
  <c r="BO103" i="8"/>
  <c r="BN155" i="8"/>
  <c r="BO155" i="8"/>
  <c r="AF159" i="8"/>
  <c r="AQ108" i="8"/>
  <c r="AW56" i="8"/>
  <c r="BO50" i="8" s="1"/>
  <c r="AQ82" i="8"/>
  <c r="AF80" i="8"/>
  <c r="BK77" i="8"/>
  <c r="BL77" i="8"/>
  <c r="AF93" i="8"/>
  <c r="BL90" i="8"/>
  <c r="BK90" i="8"/>
  <c r="BK129" i="8"/>
  <c r="AF132" i="8"/>
  <c r="BL129" i="8"/>
  <c r="AF67" i="8"/>
  <c r="BK64" i="8"/>
  <c r="BL64" i="8"/>
  <c r="AF119" i="8"/>
  <c r="BK116" i="8"/>
  <c r="BL116" i="8"/>
  <c r="BI129" i="8"/>
  <c r="BH129" i="8"/>
  <c r="AF131" i="8"/>
  <c r="AF144" i="8"/>
  <c r="BH142" i="8"/>
  <c r="BI142" i="8"/>
  <c r="BH51" i="8"/>
  <c r="BI51" i="8"/>
  <c r="AF53" i="8"/>
  <c r="AP53" i="8" s="1"/>
  <c r="AF66" i="8"/>
  <c r="BI64" i="8"/>
  <c r="BH64" i="8"/>
  <c r="BE129" i="8"/>
  <c r="BF129" i="8"/>
  <c r="BE103" i="8"/>
  <c r="BF103" i="8"/>
  <c r="BF90" i="8"/>
  <c r="BE90" i="8"/>
  <c r="BF142" i="8"/>
  <c r="BE142" i="8"/>
  <c r="BF51" i="8"/>
  <c r="BE51" i="8"/>
  <c r="AY77" i="8"/>
  <c r="AZ77" i="8"/>
  <c r="AF76" i="8"/>
  <c r="AQ76" i="8" s="1"/>
  <c r="AF63" i="8"/>
  <c r="AQ63" i="8" s="1"/>
  <c r="AY64" i="8"/>
  <c r="AZ64" i="8"/>
  <c r="BB155" i="8"/>
  <c r="BC155" i="8"/>
  <c r="AF155" i="8"/>
  <c r="BB51" i="8"/>
  <c r="BC51" i="8"/>
  <c r="AF51" i="8"/>
  <c r="AP51" i="8" s="1"/>
  <c r="AF103" i="8"/>
  <c r="BB103" i="8"/>
  <c r="BC103" i="8"/>
  <c r="AY103" i="8"/>
  <c r="AZ103" i="8"/>
  <c r="AF102" i="8"/>
  <c r="AQ102" i="8" s="1"/>
  <c r="AZ155" i="8"/>
  <c r="AY155" i="8"/>
  <c r="AF154" i="8"/>
  <c r="AQ154" i="8" s="1"/>
  <c r="AQ147" i="8"/>
  <c r="AF120" i="8"/>
  <c r="BO116" i="8"/>
  <c r="BN116" i="8"/>
  <c r="AW134" i="8"/>
  <c r="BO128" i="8" s="1"/>
  <c r="AQ121" i="8"/>
  <c r="AF68" i="8"/>
  <c r="BO64" i="8"/>
  <c r="BN64" i="8"/>
  <c r="BL155" i="8"/>
  <c r="BK155" i="8"/>
  <c r="AF158" i="8"/>
  <c r="AF145" i="8"/>
  <c r="BL142" i="8"/>
  <c r="BK142" i="8"/>
  <c r="BK103" i="8"/>
  <c r="BL103" i="8"/>
  <c r="AF106" i="8"/>
  <c r="BK51" i="8"/>
  <c r="BL51" i="8"/>
  <c r="AF54" i="8"/>
  <c r="AP54" i="8" s="1"/>
  <c r="AF118" i="8"/>
  <c r="BI116" i="8"/>
  <c r="BH116" i="8"/>
  <c r="AF105" i="8"/>
  <c r="BH103" i="8"/>
  <c r="BI103" i="8"/>
  <c r="BH77" i="8"/>
  <c r="BI77" i="8"/>
  <c r="AF79" i="8"/>
  <c r="AF92" i="8"/>
  <c r="BH90" i="8"/>
  <c r="BI90" i="8"/>
  <c r="BH155" i="8"/>
  <c r="BI155" i="8"/>
  <c r="AF157" i="8"/>
  <c r="BE77" i="8"/>
  <c r="BF77" i="8"/>
  <c r="BE64" i="8"/>
  <c r="BF64" i="8"/>
  <c r="BF155" i="8"/>
  <c r="BE155" i="8"/>
  <c r="BE116" i="8"/>
  <c r="BF116" i="8"/>
  <c r="AF90" i="8"/>
  <c r="BB90" i="8"/>
  <c r="BC90" i="8"/>
  <c r="AF50" i="8"/>
  <c r="AQ50" i="8" s="1"/>
  <c r="AY51" i="8"/>
  <c r="AZ51" i="8"/>
  <c r="AF129" i="8"/>
  <c r="BC129" i="8"/>
  <c r="BB129" i="8"/>
  <c r="AY116" i="8"/>
  <c r="AZ116" i="8"/>
  <c r="AF115" i="8"/>
  <c r="AQ115" i="8" s="1"/>
  <c r="AF64" i="8"/>
  <c r="BC64" i="8"/>
  <c r="BB64" i="8"/>
  <c r="BB77" i="8"/>
  <c r="BC77" i="8"/>
  <c r="AF77" i="8"/>
  <c r="AF128" i="8"/>
  <c r="AQ128" i="8" s="1"/>
  <c r="AY129" i="8"/>
  <c r="AZ129" i="8"/>
  <c r="AF141" i="8"/>
  <c r="AQ141" i="8" s="1"/>
  <c r="AZ142" i="8"/>
  <c r="AY142" i="8"/>
  <c r="AF89" i="8"/>
  <c r="AQ89" i="8" s="1"/>
  <c r="AZ90" i="8"/>
  <c r="AY90" i="8"/>
  <c r="AF116" i="8"/>
  <c r="BC116" i="8"/>
  <c r="BB116" i="8"/>
  <c r="AF142" i="8"/>
  <c r="BB142" i="8"/>
  <c r="BC142" i="8"/>
  <c r="AQ56" i="8"/>
  <c r="AQ69" i="8"/>
  <c r="AN56" i="6"/>
  <c r="AN54" i="6"/>
  <c r="AN52" i="6"/>
  <c r="AN50" i="6"/>
  <c r="AN55" i="6"/>
  <c r="AN53" i="6"/>
  <c r="AN51" i="6"/>
  <c r="AF52" i="6"/>
  <c r="AQ52" i="6" s="1"/>
  <c r="AF56" i="6"/>
  <c r="AQ56" i="6" s="1"/>
  <c r="AL5" i="1"/>
  <c r="AW55" i="6"/>
  <c r="BL50" i="6" s="1"/>
  <c r="Z10" i="1"/>
  <c r="Z6" i="1"/>
  <c r="U5" i="1"/>
  <c r="AA5" i="1" s="1"/>
  <c r="S6" i="1"/>
  <c r="AJ6" i="1" s="1"/>
  <c r="AP116" i="8" l="1"/>
  <c r="AQ116" i="8"/>
  <c r="AP77" i="8"/>
  <c r="AQ77" i="8"/>
  <c r="AP103" i="8"/>
  <c r="AQ103" i="8"/>
  <c r="AP155" i="8"/>
  <c r="AQ155" i="8"/>
  <c r="AP142" i="8"/>
  <c r="AQ142" i="8"/>
  <c r="AP64" i="8"/>
  <c r="AQ64" i="8"/>
  <c r="AP129" i="8"/>
  <c r="AQ129" i="8"/>
  <c r="AP90" i="8"/>
  <c r="AQ90" i="8"/>
  <c r="AP157" i="8"/>
  <c r="AQ157" i="8"/>
  <c r="AP158" i="8"/>
  <c r="AQ158" i="8"/>
  <c r="AP159" i="8"/>
  <c r="AQ159" i="8"/>
  <c r="AP145" i="8"/>
  <c r="AQ145" i="8"/>
  <c r="AP144" i="8"/>
  <c r="AQ144" i="8"/>
  <c r="AP131" i="8"/>
  <c r="AQ131" i="8"/>
  <c r="AP132" i="8"/>
  <c r="AQ132" i="8"/>
  <c r="AP118" i="8"/>
  <c r="AQ118" i="8"/>
  <c r="AP120" i="8"/>
  <c r="AQ120" i="8"/>
  <c r="AP119" i="8"/>
  <c r="AQ119" i="8"/>
  <c r="AP106" i="8"/>
  <c r="AQ106" i="8"/>
  <c r="AP107" i="8"/>
  <c r="AQ107" i="8"/>
  <c r="AP105" i="8"/>
  <c r="AQ105" i="8"/>
  <c r="AP93" i="8"/>
  <c r="AQ93" i="8"/>
  <c r="AP92" i="8"/>
  <c r="AQ92" i="8"/>
  <c r="AP80" i="8"/>
  <c r="AQ80" i="8"/>
  <c r="AP79" i="8"/>
  <c r="AQ79" i="8"/>
  <c r="AP68" i="8"/>
  <c r="AQ68" i="8"/>
  <c r="AP66" i="8"/>
  <c r="AQ66" i="8"/>
  <c r="AP67" i="8"/>
  <c r="AQ67" i="8"/>
  <c r="AB5" i="1"/>
  <c r="AC5" i="1"/>
  <c r="S7" i="1"/>
  <c r="AJ7" i="1" s="1"/>
  <c r="U6" i="1"/>
  <c r="AO5" i="1" l="1"/>
  <c r="AB6" i="1"/>
  <c r="AC6" i="1"/>
  <c r="AA6" i="1"/>
  <c r="S8" i="1"/>
  <c r="U7" i="1"/>
  <c r="AA7" i="1" s="1"/>
  <c r="AU49" i="6" l="1"/>
  <c r="AU50" i="6"/>
  <c r="AD50" i="6"/>
  <c r="AD52" i="6"/>
  <c r="AD53" i="6"/>
  <c r="AD51" i="6"/>
  <c r="AD54" i="6"/>
  <c r="AD55" i="6"/>
  <c r="AD56" i="6"/>
  <c r="AO6" i="1"/>
  <c r="AB7" i="1"/>
  <c r="AC7" i="1"/>
  <c r="S9" i="1"/>
  <c r="U8" i="1"/>
  <c r="AF55" i="6" l="1"/>
  <c r="AP55" i="6" s="1"/>
  <c r="BO51" i="6"/>
  <c r="BN51" i="6"/>
  <c r="AF51" i="6"/>
  <c r="AP51" i="6" s="1"/>
  <c r="BC51" i="6"/>
  <c r="BB51" i="6"/>
  <c r="BF51" i="6"/>
  <c r="BE51" i="6"/>
  <c r="AF54" i="6"/>
  <c r="AP54" i="6" s="1"/>
  <c r="BL51" i="6"/>
  <c r="BK51" i="6"/>
  <c r="AF53" i="6"/>
  <c r="AP53" i="6" s="1"/>
  <c r="BI51" i="6"/>
  <c r="BH51" i="6"/>
  <c r="AF50" i="6"/>
  <c r="AQ50" i="6" s="1"/>
  <c r="AZ51" i="6"/>
  <c r="AY51" i="6"/>
  <c r="AR7" i="1"/>
  <c r="AO7" i="1"/>
  <c r="AB8" i="1"/>
  <c r="AC8" i="1"/>
  <c r="S10" i="1"/>
  <c r="AJ10" i="1" s="1"/>
  <c r="U9" i="1"/>
  <c r="AU7" i="1" l="1"/>
  <c r="AO8" i="1"/>
  <c r="AB9" i="1"/>
  <c r="AC9" i="1"/>
  <c r="S11" i="1"/>
  <c r="AJ11" i="1" s="1"/>
  <c r="U10" i="1"/>
  <c r="AA10" i="1" s="1"/>
  <c r="AX7" i="1" l="1"/>
  <c r="AO9" i="1"/>
  <c r="AB10" i="1"/>
  <c r="AC10" i="1"/>
  <c r="U11" i="1"/>
  <c r="BA7" i="1" l="1"/>
  <c r="AO10" i="1"/>
  <c r="AB11" i="1"/>
  <c r="AC11" i="1"/>
  <c r="BD7" i="1" l="1"/>
  <c r="AO11" i="1"/>
  <c r="BG7" i="1" s="1"/>
  <c r="V14" i="1"/>
  <c r="AF10" i="1" l="1"/>
  <c r="AF8" i="1"/>
  <c r="AF6" i="1"/>
  <c r="AF11" i="1"/>
  <c r="AF9" i="1"/>
  <c r="AF7" i="1"/>
  <c r="AF5" i="1"/>
  <c r="AM4" i="1"/>
  <c r="AM5" i="1"/>
  <c r="V5" i="1"/>
  <c r="AQ8" i="1" s="1"/>
  <c r="V7" i="1"/>
  <c r="V9" i="1"/>
  <c r="V11" i="1"/>
  <c r="V6" i="1"/>
  <c r="V8" i="1"/>
  <c r="V10" i="1"/>
  <c r="X10" i="1" s="1"/>
  <c r="AH10" i="1" s="1"/>
  <c r="BC8" i="1" l="1"/>
  <c r="BD8" i="1"/>
  <c r="AR8" i="1"/>
  <c r="AZ8" i="1"/>
  <c r="BA8" i="1"/>
  <c r="AW8" i="1"/>
  <c r="AX8" i="1"/>
  <c r="BF8" i="1"/>
  <c r="BG8" i="1"/>
  <c r="AT8" i="1"/>
  <c r="AU8" i="1"/>
  <c r="X11" i="1"/>
  <c r="AI11" i="1" s="1"/>
  <c r="X7" i="1"/>
  <c r="AI7" i="1" s="1"/>
  <c r="X8" i="1"/>
  <c r="AH8" i="1" s="1"/>
  <c r="X6" i="1"/>
  <c r="AH6" i="1" s="1"/>
  <c r="X9" i="1"/>
  <c r="AH9" i="1" s="1"/>
  <c r="X5" i="1"/>
  <c r="AI5" i="1" s="1"/>
</calcChain>
</file>

<file path=xl/comments1.xml><?xml version="1.0" encoding="utf-8"?>
<comments xmlns="http://schemas.openxmlformats.org/spreadsheetml/2006/main">
  <authors>
    <author>Autor</author>
  </authors>
  <commentList>
    <comment ref="L17" authorId="0">
      <text>
        <r>
          <rPr>
            <sz val="10"/>
            <color indexed="81"/>
            <rFont val="Tahoma"/>
            <family val="2"/>
          </rPr>
          <t>factor</t>
        </r>
      </text>
    </comment>
    <comment ref="L18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L19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L20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L21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L22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L23" authorId="0">
      <text>
        <r>
          <rPr>
            <sz val="10"/>
            <color indexed="81"/>
            <rFont val="Tahoma"/>
            <family val="2"/>
          </rPr>
          <t>% of column width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T12" authorId="0">
      <text>
        <r>
          <rPr>
            <sz val="10"/>
            <color indexed="81"/>
            <rFont val="Tahoma"/>
            <family val="2"/>
          </rPr>
          <t>factor</t>
        </r>
      </text>
    </comment>
    <comment ref="T13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4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6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T17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T18" authorId="0">
      <text>
        <r>
          <rPr>
            <sz val="10"/>
            <color indexed="81"/>
            <rFont val="Tahoma"/>
            <family val="2"/>
          </rPr>
          <t>% of column width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T12" authorId="0">
      <text>
        <r>
          <rPr>
            <sz val="10"/>
            <color indexed="81"/>
            <rFont val="Tahoma"/>
            <family val="2"/>
          </rPr>
          <t>factor</t>
        </r>
      </text>
    </comment>
    <comment ref="T13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4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% of chart width</t>
        </r>
      </text>
    </comment>
    <comment ref="T16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T17" authorId="0">
      <text>
        <r>
          <rPr>
            <sz val="10"/>
            <color indexed="81"/>
            <rFont val="Tahoma"/>
            <family val="2"/>
          </rPr>
          <t>user-defined format</t>
        </r>
      </text>
    </comment>
    <comment ref="T18" authorId="0">
      <text>
        <r>
          <rPr>
            <sz val="10"/>
            <color indexed="81"/>
            <rFont val="Tahoma"/>
            <family val="2"/>
          </rPr>
          <t>% of column width</t>
        </r>
      </text>
    </comment>
  </commentList>
</comments>
</file>

<file path=xl/sharedStrings.xml><?xml version="1.0" encoding="utf-8"?>
<sst xmlns="http://schemas.openxmlformats.org/spreadsheetml/2006/main" count="708" uniqueCount="99">
  <si>
    <t>DB 1</t>
  </si>
  <si>
    <t>PROKO</t>
  </si>
  <si>
    <t>PROMO</t>
  </si>
  <si>
    <t>LOG</t>
  </si>
  <si>
    <t>AD</t>
  </si>
  <si>
    <t>ERG</t>
  </si>
  <si>
    <t>UMS</t>
  </si>
  <si>
    <t>color</t>
  </si>
  <si>
    <t>sum</t>
  </si>
  <si>
    <t>label</t>
  </si>
  <si>
    <t>value</t>
  </si>
  <si>
    <t>axis position</t>
  </si>
  <si>
    <t>lines</t>
  </si>
  <si>
    <t>category</t>
  </si>
  <si>
    <t>skale faktor</t>
  </si>
  <si>
    <t>pos</t>
  </si>
  <si>
    <t>neg</t>
  </si>
  <si>
    <t>axis</t>
  </si>
  <si>
    <t>right</t>
  </si>
  <si>
    <t>spacer</t>
  </si>
  <si>
    <t>sum_red</t>
  </si>
  <si>
    <t>sum_green</t>
  </si>
  <si>
    <t>shift</t>
  </si>
  <si>
    <t>last cat</t>
  </si>
  <si>
    <t>id</t>
  </si>
  <si>
    <t>shifted</t>
  </si>
  <si>
    <t>is used</t>
  </si>
  <si>
    <t>is sum</t>
  </si>
  <si>
    <t>skal val</t>
  </si>
  <si>
    <t>skal sum</t>
  </si>
  <si>
    <t>left</t>
  </si>
  <si>
    <t>black</t>
  </si>
  <si>
    <t>sum_black</t>
  </si>
  <si>
    <t>colors</t>
  </si>
  <si>
    <t>positive (earnings)</t>
  </si>
  <si>
    <t>negative (expenditures)</t>
  </si>
  <si>
    <t>sum negative</t>
  </si>
  <si>
    <t>sum positive</t>
  </si>
  <si>
    <t>sum positive/negative</t>
  </si>
  <si>
    <t>ax lab</t>
  </si>
  <si>
    <t>ax lab vert</t>
  </si>
  <si>
    <t>axis vert</t>
  </si>
  <si>
    <t>val lab vert</t>
  </si>
  <si>
    <t>value lab adj</t>
  </si>
  <si>
    <t>axis lab adj</t>
  </si>
  <si>
    <t>val lab format</t>
  </si>
  <si>
    <t>lines adj</t>
  </si>
  <si>
    <t>chart scale</t>
  </si>
  <si>
    <t>lab txt</t>
  </si>
  <si>
    <t>line no</t>
  </si>
  <si>
    <t>pnt no</t>
  </si>
  <si>
    <t>lines cat</t>
  </si>
  <si>
    <t>+0;-0;</t>
  </si>
  <si>
    <t>sum lab format</t>
  </si>
  <si>
    <t>0;-0;</t>
  </si>
  <si>
    <t>val lab r</t>
  </si>
  <si>
    <t>val lab l</t>
  </si>
  <si>
    <t>parameters</t>
  </si>
  <si>
    <t>is zero</t>
  </si>
  <si>
    <t>input (value)</t>
  </si>
  <si>
    <t>input (link/formula)</t>
  </si>
  <si>
    <t>legend</t>
  </si>
  <si>
    <t>formula</t>
  </si>
  <si>
    <t>_chart</t>
  </si>
  <si>
    <t>_cells</t>
  </si>
  <si>
    <t>Berlin</t>
  </si>
  <si>
    <t>Hamburg</t>
  </si>
  <si>
    <t>München</t>
  </si>
  <si>
    <t>copy</t>
  </si>
  <si>
    <t>rows</t>
  </si>
  <si>
    <t>cols</t>
  </si>
  <si>
    <t>no</t>
  </si>
  <si>
    <t>cells</t>
  </si>
  <si>
    <t>px</t>
  </si>
  <si>
    <t>&lt;&lt; check</t>
  </si>
  <si>
    <t>Kundenergebnis in TEUR</t>
  </si>
  <si>
    <t>Q1.2011</t>
  </si>
  <si>
    <t>Alpha Powersales AG</t>
  </si>
  <si>
    <t>Quelle: Konzerncontrolling, SAP-Daten per 15.04.2011</t>
  </si>
  <si>
    <t>choices</t>
  </si>
  <si>
    <t xml:space="preserve"> </t>
  </si>
  <si>
    <t>Fußnote</t>
  </si>
  <si>
    <t>Titel</t>
  </si>
  <si>
    <t>Botschaft</t>
  </si>
  <si>
    <t>Dieses Beispiel ist ein Umsetzungsvorschlag, vorgestellt am 28.04.2011 in Graz,</t>
  </si>
  <si>
    <t>beim ICV-Arbeitskreistreffens zum Thema "Operatives Kundencontrolling".</t>
  </si>
  <si>
    <t>Markus Wolff</t>
  </si>
  <si>
    <t>Hichert+Partner AG</t>
  </si>
  <si>
    <t>markus.wolff@hichert.com</t>
  </si>
  <si>
    <t>www.hichert.com</t>
  </si>
  <si>
    <t>Copyright by</t>
  </si>
  <si>
    <t>Wien</t>
  </si>
  <si>
    <t>Salzburg</t>
  </si>
  <si>
    <t>Graz</t>
  </si>
  <si>
    <t>Bern</t>
  </si>
  <si>
    <t>Zürich</t>
  </si>
  <si>
    <t>Genf</t>
  </si>
  <si>
    <t>Einsparungen bei der Logistik bringen in Graz trotz niedriger DB-Marge ein positives Ergebnis.</t>
  </si>
  <si>
    <t>Hohe Logistikkosten führen in Berlin und Salzburg zu negativen Ergebnissen.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</si>
</sst>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9" fontId="0" fillId="2" borderId="0" xfId="0" applyNumberFormat="1" applyFill="1" applyAlignment="1">
      <alignment horizontal="right"/>
    </xf>
    <xf numFmtId="0" fontId="1" fillId="0" borderId="0" xfId="0" applyFont="1"/>
    <xf numFmtId="0" fontId="0" fillId="3" borderId="0" xfId="0" applyFill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5" borderId="0" xfId="0" applyFill="1" applyAlignment="1">
      <alignment horizontal="right"/>
    </xf>
    <xf numFmtId="1" fontId="0" fillId="5" borderId="0" xfId="0" applyNumberFormat="1" applyFill="1" applyAlignment="1">
      <alignment horizontal="right"/>
    </xf>
    <xf numFmtId="0" fontId="0" fillId="5" borderId="0" xfId="0" applyFill="1"/>
    <xf numFmtId="2" fontId="0" fillId="5" borderId="0" xfId="0" applyNumberFormat="1" applyFill="1"/>
    <xf numFmtId="1" fontId="2" fillId="5" borderId="0" xfId="0" applyNumberFormat="1" applyFont="1" applyFill="1" applyAlignment="1">
      <alignment horizontal="right"/>
    </xf>
    <xf numFmtId="1" fontId="0" fillId="5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1" xfId="0" applyNumberFormat="1" applyFill="1" applyBorder="1"/>
    <xf numFmtId="0" fontId="0" fillId="3" borderId="3" xfId="0" applyFill="1" applyBorder="1"/>
    <xf numFmtId="0" fontId="0" fillId="0" borderId="0" xfId="0" applyBorder="1"/>
    <xf numFmtId="0" fontId="0" fillId="2" borderId="0" xfId="0" quotePrefix="1" applyFill="1" applyAlignment="1">
      <alignment horizontal="right"/>
    </xf>
    <xf numFmtId="9" fontId="0" fillId="10" borderId="0" xfId="0" applyNumberFormat="1" applyFill="1" applyAlignment="1">
      <alignment horizontal="right"/>
    </xf>
    <xf numFmtId="0" fontId="0" fillId="10" borderId="0" xfId="0" applyFill="1" applyAlignment="1">
      <alignment horizontal="center"/>
    </xf>
    <xf numFmtId="0" fontId="0" fillId="6" borderId="3" xfId="0" applyFill="1" applyBorder="1"/>
    <xf numFmtId="0" fontId="0" fillId="4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7" borderId="3" xfId="0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right"/>
    </xf>
    <xf numFmtId="0" fontId="0" fillId="10" borderId="3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3" borderId="0" xfId="0" applyFill="1" applyAlignment="1">
      <alignment horizontal="left"/>
    </xf>
    <xf numFmtId="0" fontId="3" fillId="0" borderId="0" xfId="0" applyFont="1"/>
    <xf numFmtId="0" fontId="0" fillId="2" borderId="1" xfId="0" applyFill="1" applyBorder="1"/>
    <xf numFmtId="0" fontId="0" fillId="0" borderId="0" xfId="0" quotePrefix="1" applyAlignment="1">
      <alignment horizontal="right"/>
    </xf>
    <xf numFmtId="0" fontId="5" fillId="0" borderId="0" xfId="0" applyFont="1"/>
    <xf numFmtId="0" fontId="6" fillId="0" borderId="0" xfId="0" applyFont="1"/>
    <xf numFmtId="0" fontId="6" fillId="3" borderId="3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7" fillId="0" borderId="0" xfId="0" applyFont="1" applyBorder="1"/>
    <xf numFmtId="0" fontId="6" fillId="0" borderId="0" xfId="0" applyFont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0" fontId="0" fillId="10" borderId="1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9" fillId="11" borderId="0" xfId="0" applyFont="1" applyFill="1"/>
    <xf numFmtId="0" fontId="0" fillId="0" borderId="0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1" fillId="0" borderId="0" xfId="0" applyFont="1" applyBorder="1"/>
    <xf numFmtId="0" fontId="10" fillId="0" borderId="0" xfId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0" fillId="3" borderId="1" xfId="0" applyNumberFormat="1" applyFill="1" applyBorder="1"/>
    <xf numFmtId="0" fontId="0" fillId="3" borderId="1" xfId="0" applyNumberFormat="1" applyFill="1" applyBorder="1" applyAlignment="1">
      <alignment horizontal="right"/>
    </xf>
    <xf numFmtId="1" fontId="0" fillId="3" borderId="0" xfId="0" applyNumberForma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1" fontId="0" fillId="3" borderId="0" xfId="0" applyNumberFormat="1" applyFont="1" applyFill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8" xfId="0" applyNumberFormat="1" applyFill="1" applyBorder="1" applyAlignment="1">
      <alignment horizontal="right"/>
    </xf>
    <xf numFmtId="0" fontId="0" fillId="10" borderId="8" xfId="0" applyFill="1" applyBorder="1" applyAlignment="1">
      <alignment horizontal="center"/>
    </xf>
    <xf numFmtId="164" fontId="0" fillId="3" borderId="0" xfId="0" applyNumberForma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3" borderId="3" xfId="0" applyFont="1" applyFill="1" applyBorder="1"/>
    <xf numFmtId="0" fontId="12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Fill="1"/>
    <xf numFmtId="0" fontId="12" fillId="0" borderId="0" xfId="0" applyFont="1" applyAlignment="1">
      <alignment horizontal="right"/>
    </xf>
  </cellXfs>
  <cellStyles count="2">
    <cellStyle name="Hyperlink" xfId="1" builtinId="8"/>
    <cellStyle name="Standard" xfId="0" builtinId="0"/>
  </cellStyles>
  <dxfs count="19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 Template'!$X$3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'1 Template'!$X$4:$X$12</c:f>
              <c:numCache>
                <c:formatCode>0</c:formatCode>
                <c:ptCount val="9"/>
                <c:pt idx="1">
                  <c:v>150</c:v>
                </c:pt>
                <c:pt idx="2">
                  <c:v>671.25</c:v>
                </c:pt>
                <c:pt idx="3">
                  <c:v>150</c:v>
                </c:pt>
                <c:pt idx="4">
                  <c:v>577.5</c:v>
                </c:pt>
                <c:pt idx="5">
                  <c:v>465</c:v>
                </c:pt>
                <c:pt idx="6">
                  <c:v>315</c:v>
                </c:pt>
                <c:pt idx="7">
                  <c:v>150</c:v>
                </c:pt>
              </c:numCache>
            </c:numRef>
          </c:val>
        </c:ser>
        <c:ser>
          <c:idx val="1"/>
          <c:order val="1"/>
          <c:tx>
            <c:strRef>
              <c:f>'1 Template'!$Y$3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'1 Template'!$Y$4:$Y$12</c:f>
              <c:numCache>
                <c:formatCode>0</c:formatCode>
                <c:ptCount val="9"/>
                <c:pt idx="1">
                  <c:v>712.5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'1 Template'!$Z$3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'1 Template'!$Z$4:$Z$12</c:f>
              <c:numCache>
                <c:formatCode>0</c:formatCode>
                <c:ptCount val="9"/>
                <c:pt idx="1">
                  <c:v>0</c:v>
                </c:pt>
                <c:pt idx="2">
                  <c:v>191.25</c:v>
                </c:pt>
                <c:pt idx="3">
                  <c:v>0</c:v>
                </c:pt>
                <c:pt idx="4">
                  <c:v>93.75</c:v>
                </c:pt>
                <c:pt idx="5">
                  <c:v>112.5</c:v>
                </c:pt>
                <c:pt idx="6">
                  <c:v>150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'1 Template'!$AA$3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'1 Template'!$AA$4:$AA$12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521.25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'1 Template'!$AB$3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'1 Template'!$AB$4:$AB$12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'1 Template'!$AC$3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'1 Template'!$AC$4:$AC$12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9105280"/>
        <c:axId val="169106816"/>
      </c:barChart>
      <c:scatterChart>
        <c:scatterStyle val="lineMarker"/>
        <c:varyColors val="0"/>
        <c:ser>
          <c:idx val="6"/>
          <c:order val="6"/>
          <c:tx>
            <c:strRef>
              <c:f>'1 Template'!$AF$3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'1 Template'!$K$4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'1 Template'!$K$5</c:f>
                  <c:strCache>
                    <c:ptCount val="1"/>
                    <c:pt idx="0">
                      <c:v>UMS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'1 Template'!$K$6</c:f>
                  <c:strCache>
                    <c:ptCount val="1"/>
                    <c:pt idx="0">
                      <c:v>PROKO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'1 Template'!$K$7</c:f>
                  <c:strCache>
                    <c:ptCount val="1"/>
                    <c:pt idx="0">
                      <c:v>DB 1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'1 Template'!$K$8</c:f>
                  <c:strCache>
                    <c:ptCount val="1"/>
                    <c:pt idx="0">
                      <c:v>PROMO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'1 Template'!$K$9</c:f>
                  <c:strCache>
                    <c:ptCount val="1"/>
                    <c:pt idx="0">
                      <c:v>LOG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'1 Template'!$K$10</c:f>
                  <c:strCache>
                    <c:ptCount val="1"/>
                    <c:pt idx="0">
                      <c:v>AD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'1 Template'!$K$11</c:f>
                  <c:strCache>
                    <c:ptCount val="1"/>
                    <c:pt idx="0">
                      <c:v>ERG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'1 Template'!$K$12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'1 Template'!$K$12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'1 Template'!$AF$4:$AF$12</c:f>
              <c:numCache>
                <c:formatCode>0</c:formatCode>
                <c:ptCount val="9"/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</c:numCache>
            </c:numRef>
          </c:xVal>
          <c:yVal>
            <c:numRef>
              <c:f>'1 Template'!$AE$4:$AE$12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'1 Template'!$AH$3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'1 Template'!$AJ$4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'1 Template'!$AJ$5</c:f>
                  <c:strCache>
                    <c:ptCount val="1"/>
                    <c:pt idx="0">
                      <c:v>+950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'1 Template'!$AJ$6</c:f>
                  <c:strCache>
                    <c:ptCount val="1"/>
                    <c:pt idx="0">
                      <c:v>-255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'1 Template'!$AJ$7</c:f>
                  <c:strCache>
                    <c:ptCount val="1"/>
                    <c:pt idx="0">
                      <c:v>695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'1 Template'!$AJ$8</c:f>
                  <c:strCache>
                    <c:ptCount val="1"/>
                    <c:pt idx="0">
                      <c:v>-125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'1 Template'!$AJ$9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'1 Template'!$AJ$10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'1 Template'!$AJ$11</c:f>
                  <c:strCache>
                    <c:ptCount val="1"/>
                    <c:pt idx="0">
                      <c:v>220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'1 Template'!$AJ$12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'1 Template'!$AJ$13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'1 Template'!$AJ$13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'1 Template'!$AH$4:$AH$12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691.25</c:v>
                </c:pt>
                <c:pt idx="3">
                  <c:v>#N/A</c:v>
                </c:pt>
                <c:pt idx="4">
                  <c:v>597.5</c:v>
                </c:pt>
                <c:pt idx="5">
                  <c:v>485</c:v>
                </c:pt>
                <c:pt idx="6">
                  <c:v>335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'1 Template'!$AG$4:$AG$12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'1 Template'!$AM$3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'1 Template'!$AM$4:$AM$5</c:f>
              <c:numCache>
                <c:formatCode>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'1 Template'!$AL$4:$AL$5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'1 Template'!$AI$3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'1 Template'!$AJ$4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'1 Template'!$AJ$5</c:f>
                  <c:strCache>
                    <c:ptCount val="1"/>
                    <c:pt idx="0">
                      <c:v>+950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'1 Template'!$AJ$6</c:f>
                  <c:strCache>
                    <c:ptCount val="1"/>
                    <c:pt idx="0">
                      <c:v>-255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'1 Template'!$AJ$7</c:f>
                  <c:strCache>
                    <c:ptCount val="1"/>
                    <c:pt idx="0">
                      <c:v>695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'1 Template'!$AJ$8</c:f>
                  <c:strCache>
                    <c:ptCount val="1"/>
                    <c:pt idx="0">
                      <c:v>-125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'1 Template'!$AJ$9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'1 Template'!$AJ$10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'1 Template'!$AJ$11</c:f>
                  <c:strCache>
                    <c:ptCount val="1"/>
                    <c:pt idx="0">
                      <c:v>220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'1 Template'!$AJ$12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'1 Template'!$AJ$13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'1 Template'!$AJ$13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'1 Template'!$AI$4:$AI$12</c:f>
              <c:numCache>
                <c:formatCode>0</c:formatCode>
                <c:ptCount val="9"/>
                <c:pt idx="0">
                  <c:v>0</c:v>
                </c:pt>
                <c:pt idx="1">
                  <c:v>842.5</c:v>
                </c:pt>
                <c:pt idx="2">
                  <c:v>#N/A</c:v>
                </c:pt>
                <c:pt idx="3">
                  <c:v>651.25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295</c:v>
                </c:pt>
                <c:pt idx="8">
                  <c:v>0</c:v>
                </c:pt>
              </c:numCache>
            </c:numRef>
          </c:xVal>
          <c:yVal>
            <c:numRef>
              <c:f>'1 Template'!$AG$4:$AG$12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'1 Template'!$AP$8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 Template'!$AQ$8:$BH$8</c:f>
              <c:numCache>
                <c:formatCode>General</c:formatCode>
                <c:ptCount val="18"/>
                <c:pt idx="0">
                  <c:v>862.5</c:v>
                </c:pt>
                <c:pt idx="1">
                  <c:v>862.5</c:v>
                </c:pt>
                <c:pt idx="3">
                  <c:v>671.25</c:v>
                </c:pt>
                <c:pt idx="4">
                  <c:v>671.25</c:v>
                </c:pt>
                <c:pt idx="6">
                  <c:v>671.25</c:v>
                </c:pt>
                <c:pt idx="7">
                  <c:v>671.25</c:v>
                </c:pt>
                <c:pt idx="9">
                  <c:v>577.5</c:v>
                </c:pt>
                <c:pt idx="10">
                  <c:v>577.5</c:v>
                </c:pt>
                <c:pt idx="12">
                  <c:v>465</c:v>
                </c:pt>
                <c:pt idx="13">
                  <c:v>465</c:v>
                </c:pt>
                <c:pt idx="15">
                  <c:v>315</c:v>
                </c:pt>
                <c:pt idx="16">
                  <c:v>315</c:v>
                </c:pt>
              </c:numCache>
            </c:numRef>
          </c:xVal>
          <c:yVal>
            <c:numRef>
              <c:f>'1 Template'!$AQ$7:$BH$7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59296"/>
        <c:axId val="169157760"/>
      </c:scatterChart>
      <c:catAx>
        <c:axId val="169105280"/>
        <c:scaling>
          <c:orientation val="maxMin"/>
        </c:scaling>
        <c:delete val="1"/>
        <c:axPos val="l"/>
        <c:majorTickMark val="out"/>
        <c:minorTickMark val="none"/>
        <c:tickLblPos val="none"/>
        <c:crossAx val="169106816"/>
        <c:crosses val="autoZero"/>
        <c:auto val="1"/>
        <c:lblAlgn val="ctr"/>
        <c:lblOffset val="100"/>
        <c:noMultiLvlLbl val="0"/>
      </c:catAx>
      <c:valAx>
        <c:axId val="169106816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69105280"/>
        <c:crosses val="autoZero"/>
        <c:crossBetween val="between"/>
      </c:valAx>
      <c:valAx>
        <c:axId val="169157760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69159296"/>
        <c:crosses val="max"/>
        <c:crossBetween val="midCat"/>
      </c:valAx>
      <c:valAx>
        <c:axId val="169159296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69157760"/>
        <c:crosses val="max"/>
        <c:crossBetween val="midCat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Schaubild'!$AF$139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Schaubild'!$AF$140:$AF$148</c:f>
              <c:numCache>
                <c:formatCode>0</c:formatCode>
                <c:ptCount val="9"/>
                <c:pt idx="1">
                  <c:v>200</c:v>
                </c:pt>
                <c:pt idx="2">
                  <c:v>410</c:v>
                </c:pt>
                <c:pt idx="3">
                  <c:v>200</c:v>
                </c:pt>
                <c:pt idx="4">
                  <c:v>365</c:v>
                </c:pt>
                <c:pt idx="5">
                  <c:v>245</c:v>
                </c:pt>
                <c:pt idx="6">
                  <c:v>155</c:v>
                </c:pt>
                <c:pt idx="7">
                  <c:v>155</c:v>
                </c:pt>
              </c:numCache>
            </c:numRef>
          </c:val>
        </c:ser>
        <c:ser>
          <c:idx val="1"/>
          <c:order val="1"/>
          <c:tx>
            <c:strRef>
              <c:f>'3 Schaubild'!$AG$139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Schaubild'!$AG$140:$AG$148</c:f>
              <c:numCache>
                <c:formatCode>0</c:formatCode>
                <c:ptCount val="9"/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Schaubild'!$AH$139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Schaubild'!$AH$140:$AH$148</c:f>
              <c:numCache>
                <c:formatCode>0</c:formatCode>
                <c:ptCount val="9"/>
                <c:pt idx="1">
                  <c:v>0</c:v>
                </c:pt>
                <c:pt idx="2">
                  <c:v>90</c:v>
                </c:pt>
                <c:pt idx="3">
                  <c:v>0</c:v>
                </c:pt>
                <c:pt idx="4">
                  <c:v>45</c:v>
                </c:pt>
                <c:pt idx="5">
                  <c:v>120</c:v>
                </c:pt>
                <c:pt idx="6">
                  <c:v>90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Schaubild'!$AI$139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Schaubild'!$AI$140:$AI$148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210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Schaubild'!$AJ$139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Schaubild'!$AJ$140:$AJ$148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45</c:v>
                </c:pt>
              </c:numCache>
            </c:numRef>
          </c:val>
        </c:ser>
        <c:ser>
          <c:idx val="5"/>
          <c:order val="5"/>
          <c:tx>
            <c:strRef>
              <c:f>'3 Schaubild'!$AK$139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Schaubild'!$AK$140:$AK$148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9418624"/>
        <c:axId val="179420160"/>
      </c:barChart>
      <c:scatterChart>
        <c:scatterStyle val="lineMarker"/>
        <c:varyColors val="0"/>
        <c:ser>
          <c:idx val="6"/>
          <c:order val="6"/>
          <c:tx>
            <c:strRef>
              <c:f>'3 Schaubild'!$AN$139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Schaubild'!$S$140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Schaubild'!$S$141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Schaubild'!$S$142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Schaubild'!$S$143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Schaubild'!$S$144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Schaubild'!$S$145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Schaubild'!$S$146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Schaubild'!$S$147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Schaubild'!$S$148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Schaubild'!$AN$140:$AN$148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Schaubild'!$AM$140:$AM$148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Schaubild'!$AP$139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Schaubild'!$AR$140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Schaubild'!$AR$141</c:f>
                  <c:strCache>
                    <c:ptCount val="1"/>
                    <c:pt idx="0">
                      <c:v>+500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Schaubild'!$AR$142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Schaubild'!$AR$143</c:f>
                  <c:strCache>
                    <c:ptCount val="1"/>
                    <c:pt idx="0">
                      <c:v>350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Schaubild'!$AR$144</c:f>
                  <c:strCache>
                    <c:ptCount val="1"/>
                    <c:pt idx="0">
                      <c:v>-75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Schaubild'!$AR$145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Schaubild'!$AR$146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Schaubild'!$AR$147</c:f>
                  <c:strCache>
                    <c:ptCount val="1"/>
                    <c:pt idx="0">
                      <c:v>-75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Schaubild'!$AR$148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Schaubild'!$AP$140:$AP$148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Schaubild'!$AO$140:$AO$148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Schaubild'!$AU$139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Schaubild'!$AU$140:$AU$141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Schaubild'!$AT$140:$AT$141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Schaubild'!$AQ$139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Schaubild'!$AR$140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Schaubild'!$AR$141</c:f>
                  <c:strCache>
                    <c:ptCount val="1"/>
                    <c:pt idx="0">
                      <c:v>+500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Schaubild'!$AR$142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Schaubild'!$AR$143</c:f>
                  <c:strCache>
                    <c:ptCount val="1"/>
                    <c:pt idx="0">
                      <c:v>350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Schaubild'!$AR$144</c:f>
                  <c:strCache>
                    <c:ptCount val="1"/>
                    <c:pt idx="0">
                      <c:v>-75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Schaubild'!$AR$145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Schaubild'!$AR$146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Schaubild'!$AR$147</c:f>
                  <c:strCache>
                    <c:ptCount val="1"/>
                    <c:pt idx="0">
                      <c:v>-75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Schaubild'!$AR$148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Schaubild'!$AQ$140:$AQ$148</c:f>
              <c:numCache>
                <c:formatCode>0</c:formatCode>
                <c:ptCount val="9"/>
                <c:pt idx="0">
                  <c:v>0</c:v>
                </c:pt>
                <c:pt idx="1">
                  <c:v>480</c:v>
                </c:pt>
                <c:pt idx="2">
                  <c:v>480</c:v>
                </c:pt>
                <c:pt idx="3">
                  <c:v>390</c:v>
                </c:pt>
                <c:pt idx="4">
                  <c:v>390</c:v>
                </c:pt>
                <c:pt idx="5">
                  <c:v>345</c:v>
                </c:pt>
                <c:pt idx="6">
                  <c:v>225</c:v>
                </c:pt>
                <c:pt idx="7">
                  <c:v>180</c:v>
                </c:pt>
                <c:pt idx="8">
                  <c:v>0</c:v>
                </c:pt>
              </c:numCache>
            </c:numRef>
          </c:xVal>
          <c:yVal>
            <c:numRef>
              <c:f>'3 Schaubild'!$AO$140:$AO$148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Schaubild'!$AX$142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Schaubild'!$AY$142:$BP$142</c:f>
              <c:numCache>
                <c:formatCode>General</c:formatCode>
                <c:ptCount val="18"/>
                <c:pt idx="0">
                  <c:v>500</c:v>
                </c:pt>
                <c:pt idx="1">
                  <c:v>500</c:v>
                </c:pt>
                <c:pt idx="3">
                  <c:v>410</c:v>
                </c:pt>
                <c:pt idx="4">
                  <c:v>410</c:v>
                </c:pt>
                <c:pt idx="6">
                  <c:v>410</c:v>
                </c:pt>
                <c:pt idx="7">
                  <c:v>410</c:v>
                </c:pt>
                <c:pt idx="9">
                  <c:v>365</c:v>
                </c:pt>
                <c:pt idx="10">
                  <c:v>365</c:v>
                </c:pt>
                <c:pt idx="12">
                  <c:v>245</c:v>
                </c:pt>
                <c:pt idx="13">
                  <c:v>245</c:v>
                </c:pt>
                <c:pt idx="15">
                  <c:v>155</c:v>
                </c:pt>
                <c:pt idx="16">
                  <c:v>155</c:v>
                </c:pt>
              </c:numCache>
            </c:numRef>
          </c:xVal>
          <c:yVal>
            <c:numRef>
              <c:f>'3 Schaubild'!$AY$141:$BP$141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78560"/>
        <c:axId val="180577024"/>
      </c:scatterChart>
      <c:catAx>
        <c:axId val="179418624"/>
        <c:scaling>
          <c:orientation val="maxMin"/>
        </c:scaling>
        <c:delete val="1"/>
        <c:axPos val="l"/>
        <c:majorTickMark val="out"/>
        <c:minorTickMark val="none"/>
        <c:tickLblPos val="none"/>
        <c:crossAx val="179420160"/>
        <c:crosses val="autoZero"/>
        <c:auto val="1"/>
        <c:lblAlgn val="ctr"/>
        <c:lblOffset val="100"/>
        <c:noMultiLvlLbl val="0"/>
      </c:catAx>
      <c:valAx>
        <c:axId val="179420160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9418624"/>
        <c:crosses val="autoZero"/>
        <c:crossBetween val="between"/>
      </c:valAx>
      <c:valAx>
        <c:axId val="180577024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80578560"/>
        <c:crosses val="max"/>
        <c:crossBetween val="midCat"/>
      </c:valAx>
      <c:valAx>
        <c:axId val="180578560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80577024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Schaubild'!$AF$152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Schaubild'!$AF$153:$AF$161</c:f>
              <c:numCache>
                <c:formatCode>0</c:formatCode>
                <c:ptCount val="9"/>
                <c:pt idx="1">
                  <c:v>200</c:v>
                </c:pt>
                <c:pt idx="2">
                  <c:v>389</c:v>
                </c:pt>
                <c:pt idx="3">
                  <c:v>200</c:v>
                </c:pt>
                <c:pt idx="4">
                  <c:v>347</c:v>
                </c:pt>
                <c:pt idx="5">
                  <c:v>287</c:v>
                </c:pt>
                <c:pt idx="6">
                  <c:v>227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Schaubild'!$AG$152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Schaubild'!$AG$153:$AG$161</c:f>
              <c:numCache>
                <c:formatCode>0</c:formatCode>
                <c:ptCount val="9"/>
                <c:pt idx="1">
                  <c:v>270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Schaubild'!$AH$152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Schaubild'!$AH$153:$AH$161</c:f>
              <c:numCache>
                <c:formatCode>0</c:formatCode>
                <c:ptCount val="9"/>
                <c:pt idx="1">
                  <c:v>0</c:v>
                </c:pt>
                <c:pt idx="2">
                  <c:v>81</c:v>
                </c:pt>
                <c:pt idx="3">
                  <c:v>0</c:v>
                </c:pt>
                <c:pt idx="4">
                  <c:v>42</c:v>
                </c:pt>
                <c:pt idx="5">
                  <c:v>60</c:v>
                </c:pt>
                <c:pt idx="6">
                  <c:v>60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Schaubild'!$AI$152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Schaubild'!$AI$153:$AI$161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189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Schaubild'!$AJ$152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Schaubild'!$AJ$153:$AJ$161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Schaubild'!$AK$152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Schaubild'!$AK$153:$AK$161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0817920"/>
        <c:axId val="180819456"/>
      </c:barChart>
      <c:scatterChart>
        <c:scatterStyle val="lineMarker"/>
        <c:varyColors val="0"/>
        <c:ser>
          <c:idx val="6"/>
          <c:order val="6"/>
          <c:tx>
            <c:strRef>
              <c:f>'3 Schaubild'!$AN$152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Schaubild'!$S$153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Schaubild'!$S$154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Schaubild'!$S$155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Schaubild'!$S$156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Schaubild'!$S$157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Schaubild'!$S$158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Schaubild'!$S$159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Schaubild'!$S$160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Schaubild'!$S$161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Schaubild'!$AN$153:$AN$161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Schaubild'!$AM$153:$AM$161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Schaubild'!$AP$152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Schaubild'!$AR$153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Schaubild'!$AR$154</c:f>
                  <c:strCache>
                    <c:ptCount val="1"/>
                    <c:pt idx="0">
                      <c:v>+450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Schaubild'!$AR$155</c:f>
                  <c:strCache>
                    <c:ptCount val="1"/>
                    <c:pt idx="0">
                      <c:v>-135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Schaubild'!$AR$156</c:f>
                  <c:strCache>
                    <c:ptCount val="1"/>
                    <c:pt idx="0">
                      <c:v>315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Schaubild'!$AR$157</c:f>
                  <c:strCache>
                    <c:ptCount val="1"/>
                    <c:pt idx="0">
                      <c:v>-70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Schaubild'!$AR$158</c:f>
                  <c:strCache>
                    <c:ptCount val="1"/>
                    <c:pt idx="0">
                      <c:v>-100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Schaubild'!$AR$159</c:f>
                  <c:strCache>
                    <c:ptCount val="1"/>
                    <c:pt idx="0">
                      <c:v>-100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Schaubild'!$AR$160</c:f>
                  <c:strCache>
                    <c:ptCount val="1"/>
                    <c:pt idx="0">
                      <c:v>45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Schaubild'!$AR$161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Schaubild'!$AP$153:$AP$161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Schaubild'!$AO$153:$AO$161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Schaubild'!$AU$152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Schaubild'!$AU$153:$AU$154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Schaubild'!$AT$153:$AT$154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Schaubild'!$AQ$152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Schaubild'!$AR$153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Schaubild'!$AR$154</c:f>
                  <c:strCache>
                    <c:ptCount val="1"/>
                    <c:pt idx="0">
                      <c:v>+450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Schaubild'!$AR$155</c:f>
                  <c:strCache>
                    <c:ptCount val="1"/>
                    <c:pt idx="0">
                      <c:v>-135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Schaubild'!$AR$156</c:f>
                  <c:strCache>
                    <c:ptCount val="1"/>
                    <c:pt idx="0">
                      <c:v>315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Schaubild'!$AR$157</c:f>
                  <c:strCache>
                    <c:ptCount val="1"/>
                    <c:pt idx="0">
                      <c:v>-70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Schaubild'!$AR$158</c:f>
                  <c:strCache>
                    <c:ptCount val="1"/>
                    <c:pt idx="0">
                      <c:v>-100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Schaubild'!$AR$159</c:f>
                  <c:strCache>
                    <c:ptCount val="1"/>
                    <c:pt idx="0">
                      <c:v>-100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Schaubild'!$AR$160</c:f>
                  <c:strCache>
                    <c:ptCount val="1"/>
                    <c:pt idx="0">
                      <c:v>45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Schaubild'!$AR$161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Schaubild'!$AQ$153:$AQ$161</c:f>
              <c:numCache>
                <c:formatCode>0</c:formatCode>
                <c:ptCount val="9"/>
                <c:pt idx="0">
                  <c:v>0</c:v>
                </c:pt>
                <c:pt idx="1">
                  <c:v>450</c:v>
                </c:pt>
                <c:pt idx="2">
                  <c:v>450</c:v>
                </c:pt>
                <c:pt idx="3">
                  <c:v>369</c:v>
                </c:pt>
                <c:pt idx="4">
                  <c:v>369</c:v>
                </c:pt>
                <c:pt idx="5">
                  <c:v>327</c:v>
                </c:pt>
                <c:pt idx="6">
                  <c:v>267</c:v>
                </c:pt>
                <c:pt idx="7">
                  <c:v>207</c:v>
                </c:pt>
                <c:pt idx="8">
                  <c:v>0</c:v>
                </c:pt>
              </c:numCache>
            </c:numRef>
          </c:xVal>
          <c:yVal>
            <c:numRef>
              <c:f>'3 Schaubild'!$AO$153:$AO$161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Schaubild'!$AX$155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Schaubild'!$AY$155:$BP$155</c:f>
              <c:numCache>
                <c:formatCode>General</c:formatCode>
                <c:ptCount val="18"/>
                <c:pt idx="0">
                  <c:v>470</c:v>
                </c:pt>
                <c:pt idx="1">
                  <c:v>470</c:v>
                </c:pt>
                <c:pt idx="3">
                  <c:v>389</c:v>
                </c:pt>
                <c:pt idx="4">
                  <c:v>389</c:v>
                </c:pt>
                <c:pt idx="6">
                  <c:v>389</c:v>
                </c:pt>
                <c:pt idx="7">
                  <c:v>389</c:v>
                </c:pt>
                <c:pt idx="9">
                  <c:v>347</c:v>
                </c:pt>
                <c:pt idx="10">
                  <c:v>347</c:v>
                </c:pt>
                <c:pt idx="12">
                  <c:v>287</c:v>
                </c:pt>
                <c:pt idx="13">
                  <c:v>287</c:v>
                </c:pt>
                <c:pt idx="15">
                  <c:v>227</c:v>
                </c:pt>
                <c:pt idx="16">
                  <c:v>227</c:v>
                </c:pt>
              </c:numCache>
            </c:numRef>
          </c:xVal>
          <c:yVal>
            <c:numRef>
              <c:f>'3 Schaubild'!$AY$154:$BP$154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22784"/>
        <c:axId val="180820992"/>
      </c:scatterChart>
      <c:catAx>
        <c:axId val="180817920"/>
        <c:scaling>
          <c:orientation val="maxMin"/>
        </c:scaling>
        <c:delete val="1"/>
        <c:axPos val="l"/>
        <c:majorTickMark val="out"/>
        <c:minorTickMark val="none"/>
        <c:tickLblPos val="none"/>
        <c:crossAx val="180819456"/>
        <c:crosses val="autoZero"/>
        <c:auto val="1"/>
        <c:lblAlgn val="ctr"/>
        <c:lblOffset val="100"/>
        <c:noMultiLvlLbl val="0"/>
      </c:catAx>
      <c:valAx>
        <c:axId val="180819456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80817920"/>
        <c:crosses val="autoZero"/>
        <c:crossBetween val="between"/>
      </c:valAx>
      <c:valAx>
        <c:axId val="180820992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80822784"/>
        <c:crosses val="max"/>
        <c:crossBetween val="midCat"/>
      </c:valAx>
      <c:valAx>
        <c:axId val="180822784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80820992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 Raster'!$AF$48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'2 Raster'!$AF$49:$AF$57</c:f>
              <c:numCache>
                <c:formatCode>0</c:formatCode>
                <c:ptCount val="9"/>
                <c:pt idx="1">
                  <c:v>200</c:v>
                </c:pt>
                <c:pt idx="2">
                  <c:v>617</c:v>
                </c:pt>
                <c:pt idx="3">
                  <c:v>200</c:v>
                </c:pt>
                <c:pt idx="4">
                  <c:v>542</c:v>
                </c:pt>
                <c:pt idx="5">
                  <c:v>452</c:v>
                </c:pt>
                <c:pt idx="6">
                  <c:v>332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'2 Raster'!$AG$48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'2 Raster'!$AG$49:$AG$57</c:f>
              <c:numCache>
                <c:formatCode>0</c:formatCode>
                <c:ptCount val="9"/>
                <c:pt idx="1">
                  <c:v>570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'2 Raster'!$AH$48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'2 Raster'!$AH$49:$AH$57</c:f>
              <c:numCache>
                <c:formatCode>0</c:formatCode>
                <c:ptCount val="9"/>
                <c:pt idx="1">
                  <c:v>0</c:v>
                </c:pt>
                <c:pt idx="2">
                  <c:v>153</c:v>
                </c:pt>
                <c:pt idx="3">
                  <c:v>0</c:v>
                </c:pt>
                <c:pt idx="4">
                  <c:v>75</c:v>
                </c:pt>
                <c:pt idx="5">
                  <c:v>90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'2 Raster'!$AI$48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'2 Raster'!$AI$49:$AI$57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417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'2 Raster'!$AJ$48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'2 Raster'!$AJ$49:$AJ$57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'2 Raster'!$AK$48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'2 Raster'!$AK$49:$AK$57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9521920"/>
        <c:axId val="169523456"/>
      </c:barChart>
      <c:scatterChart>
        <c:scatterStyle val="lineMarker"/>
        <c:varyColors val="0"/>
        <c:ser>
          <c:idx val="6"/>
          <c:order val="6"/>
          <c:tx>
            <c:strRef>
              <c:f>'2 Raster'!$AN$48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'2 Raster'!$S$49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'2 Raster'!$S$50</c:f>
                  <c:strCache>
                    <c:ptCount val="1"/>
                    <c:pt idx="0">
                      <c:v>UMS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'2 Raster'!$S$51</c:f>
                  <c:strCache>
                    <c:ptCount val="1"/>
                    <c:pt idx="0">
                      <c:v>PROKO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'2 Raster'!$S$52</c:f>
                  <c:strCache>
                    <c:ptCount val="1"/>
                    <c:pt idx="0">
                      <c:v>DB 1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'2 Raster'!$S$53</c:f>
                  <c:strCache>
                    <c:ptCount val="1"/>
                    <c:pt idx="0">
                      <c:v>PROMO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'2 Raster'!$S$54</c:f>
                  <c:strCache>
                    <c:ptCount val="1"/>
                    <c:pt idx="0">
                      <c:v>LOG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'2 Raster'!$S$55</c:f>
                  <c:strCache>
                    <c:ptCount val="1"/>
                    <c:pt idx="0">
                      <c:v>AD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'2 Raster'!$S$56</c:f>
                  <c:strCache>
                    <c:ptCount val="1"/>
                    <c:pt idx="0">
                      <c:v>ERG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'2 Raster'!$S$57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'2 Raster'!$S$57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'2 Raster'!$AN$49:$AN$57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'2 Raster'!$AM$49:$AM$57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'2 Raster'!$AP$48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'2 Raster'!$AR$49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'2 Raster'!$AR$50</c:f>
                  <c:strCache>
                    <c:ptCount val="1"/>
                    <c:pt idx="0">
                      <c:v>+950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'2 Raster'!$AR$51</c:f>
                  <c:strCache>
                    <c:ptCount val="1"/>
                    <c:pt idx="0">
                      <c:v>-255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'2 Raster'!$AR$52</c:f>
                  <c:strCache>
                    <c:ptCount val="1"/>
                    <c:pt idx="0">
                      <c:v>695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'2 Raster'!$AR$53</c:f>
                  <c:strCache>
                    <c:ptCount val="1"/>
                    <c:pt idx="0">
                      <c:v>-125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'2 Raster'!$AR$54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'2 Raster'!$AR$55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'2 Raster'!$AR$56</c:f>
                  <c:strCache>
                    <c:ptCount val="1"/>
                    <c:pt idx="0">
                      <c:v>220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'2 Raster'!$AR$57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'2 Raster'!$AR$57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'2 Raster'!$AR$58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'2 Raster'!$AP$49:$AP$57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637</c:v>
                </c:pt>
                <c:pt idx="3">
                  <c:v>#N/A</c:v>
                </c:pt>
                <c:pt idx="4">
                  <c:v>562</c:v>
                </c:pt>
                <c:pt idx="5">
                  <c:v>472</c:v>
                </c:pt>
                <c:pt idx="6">
                  <c:v>352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'2 Raster'!$AO$49:$AO$57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'2 Raster'!$AU$48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'2 Raster'!$AU$49:$AU$50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'2 Raster'!$AT$49:$AT$50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'2 Raster'!$AQ$48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'2 Raster'!$AR$49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'2 Raster'!$AR$50</c:f>
                  <c:strCache>
                    <c:ptCount val="1"/>
                    <c:pt idx="0">
                      <c:v>+950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'2 Raster'!$AR$51</c:f>
                  <c:strCache>
                    <c:ptCount val="1"/>
                    <c:pt idx="0">
                      <c:v>-255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'2 Raster'!$AR$52</c:f>
                  <c:strCache>
                    <c:ptCount val="1"/>
                    <c:pt idx="0">
                      <c:v>695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'2 Raster'!$AR$53</c:f>
                  <c:strCache>
                    <c:ptCount val="1"/>
                    <c:pt idx="0">
                      <c:v>-125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'2 Raster'!$AR$54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'2 Raster'!$AR$55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'2 Raster'!$AR$56</c:f>
                  <c:strCache>
                    <c:ptCount val="1"/>
                    <c:pt idx="0">
                      <c:v>220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'2 Raster'!$AR$57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'2 Raster'!$AR$57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'2 Raster'!$AR$58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'2 Raster'!$AQ$49:$AQ$57</c:f>
              <c:numCache>
                <c:formatCode>0</c:formatCode>
                <c:ptCount val="9"/>
                <c:pt idx="0">
                  <c:v>0</c:v>
                </c:pt>
                <c:pt idx="1">
                  <c:v>750</c:v>
                </c:pt>
                <c:pt idx="2">
                  <c:v>#N/A</c:v>
                </c:pt>
                <c:pt idx="3">
                  <c:v>597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312</c:v>
                </c:pt>
                <c:pt idx="8">
                  <c:v>0</c:v>
                </c:pt>
              </c:numCache>
            </c:numRef>
          </c:xVal>
          <c:yVal>
            <c:numRef>
              <c:f>'2 Raster'!$AO$49:$AO$57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'2 Raster'!$AX$51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 Raster'!$AY$51:$BP$51</c:f>
              <c:numCache>
                <c:formatCode>General</c:formatCode>
                <c:ptCount val="18"/>
                <c:pt idx="0">
                  <c:v>770</c:v>
                </c:pt>
                <c:pt idx="1">
                  <c:v>770</c:v>
                </c:pt>
                <c:pt idx="3">
                  <c:v>617</c:v>
                </c:pt>
                <c:pt idx="4">
                  <c:v>617</c:v>
                </c:pt>
                <c:pt idx="6">
                  <c:v>617</c:v>
                </c:pt>
                <c:pt idx="7">
                  <c:v>617</c:v>
                </c:pt>
                <c:pt idx="9">
                  <c:v>542</c:v>
                </c:pt>
                <c:pt idx="10">
                  <c:v>542</c:v>
                </c:pt>
                <c:pt idx="12">
                  <c:v>452</c:v>
                </c:pt>
                <c:pt idx="13">
                  <c:v>452</c:v>
                </c:pt>
                <c:pt idx="15">
                  <c:v>332</c:v>
                </c:pt>
                <c:pt idx="16">
                  <c:v>332</c:v>
                </c:pt>
              </c:numCache>
            </c:numRef>
          </c:xVal>
          <c:yVal>
            <c:numRef>
              <c:f>'2 Raster'!$AY$50:$BP$50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43168"/>
        <c:axId val="169541632"/>
      </c:scatterChart>
      <c:catAx>
        <c:axId val="169521920"/>
        <c:scaling>
          <c:orientation val="maxMin"/>
        </c:scaling>
        <c:delete val="1"/>
        <c:axPos val="l"/>
        <c:majorTickMark val="out"/>
        <c:minorTickMark val="none"/>
        <c:tickLblPos val="none"/>
        <c:crossAx val="169523456"/>
        <c:crosses val="autoZero"/>
        <c:auto val="1"/>
        <c:lblAlgn val="ctr"/>
        <c:lblOffset val="100"/>
        <c:noMultiLvlLbl val="0"/>
      </c:catAx>
      <c:valAx>
        <c:axId val="169523456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69521920"/>
        <c:crosses val="autoZero"/>
        <c:crossBetween val="between"/>
      </c:valAx>
      <c:valAx>
        <c:axId val="169541632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69543168"/>
        <c:crosses val="max"/>
        <c:crossBetween val="midCat"/>
      </c:valAx>
      <c:valAx>
        <c:axId val="169543168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69541632"/>
        <c:crosses val="max"/>
        <c:crossBetween val="midCat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Schaubild'!$AF$48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Schaubild'!$AF$49:$AF$57</c:f>
              <c:numCache>
                <c:formatCode>0</c:formatCode>
                <c:ptCount val="9"/>
                <c:pt idx="1">
                  <c:v>200</c:v>
                </c:pt>
                <c:pt idx="2">
                  <c:v>617</c:v>
                </c:pt>
                <c:pt idx="3">
                  <c:v>200</c:v>
                </c:pt>
                <c:pt idx="4">
                  <c:v>542</c:v>
                </c:pt>
                <c:pt idx="5">
                  <c:v>452</c:v>
                </c:pt>
                <c:pt idx="6">
                  <c:v>332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Schaubild'!$AG$48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Schaubild'!$AG$49:$AG$57</c:f>
              <c:numCache>
                <c:formatCode>0</c:formatCode>
                <c:ptCount val="9"/>
                <c:pt idx="1">
                  <c:v>570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Schaubild'!$AH$48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Schaubild'!$AH$49:$AH$57</c:f>
              <c:numCache>
                <c:formatCode>0</c:formatCode>
                <c:ptCount val="9"/>
                <c:pt idx="1">
                  <c:v>0</c:v>
                </c:pt>
                <c:pt idx="2">
                  <c:v>153</c:v>
                </c:pt>
                <c:pt idx="3">
                  <c:v>0</c:v>
                </c:pt>
                <c:pt idx="4">
                  <c:v>75</c:v>
                </c:pt>
                <c:pt idx="5">
                  <c:v>90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Schaubild'!$AI$48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Schaubild'!$AI$49:$AI$57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417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Schaubild'!$AJ$48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Schaubild'!$AJ$49:$AJ$57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Schaubild'!$AK$48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Schaubild'!$AK$49:$AK$57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8364416"/>
        <c:axId val="178365952"/>
      </c:barChart>
      <c:scatterChart>
        <c:scatterStyle val="lineMarker"/>
        <c:varyColors val="0"/>
        <c:ser>
          <c:idx val="6"/>
          <c:order val="6"/>
          <c:tx>
            <c:strRef>
              <c:f>'3 Schaubild'!$AN$48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Schaubild'!$S$49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Schaubild'!$S$50</c:f>
                  <c:strCache>
                    <c:ptCount val="1"/>
                    <c:pt idx="0">
                      <c:v>UMS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Schaubild'!$S$51</c:f>
                  <c:strCache>
                    <c:ptCount val="1"/>
                    <c:pt idx="0">
                      <c:v>PROKO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Schaubild'!$S$52</c:f>
                  <c:strCache>
                    <c:ptCount val="1"/>
                    <c:pt idx="0">
                      <c:v>DB 1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Schaubild'!$S$53</c:f>
                  <c:strCache>
                    <c:ptCount val="1"/>
                    <c:pt idx="0">
                      <c:v>PROMO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Schaubild'!$S$54</c:f>
                  <c:strCache>
                    <c:ptCount val="1"/>
                    <c:pt idx="0">
                      <c:v>LOG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Schaubild'!$S$55</c:f>
                  <c:strCache>
                    <c:ptCount val="1"/>
                    <c:pt idx="0">
                      <c:v>AD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Schaubild'!$S$56</c:f>
                  <c:strCache>
                    <c:ptCount val="1"/>
                    <c:pt idx="0">
                      <c:v>ERG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Schaubild'!$AN$49:$AN$57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Schaubild'!$AM$49:$AM$57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Schaubild'!$AP$48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Schaubild'!$AR$49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Schaubild'!$AR$50</c:f>
                  <c:strCache>
                    <c:ptCount val="1"/>
                    <c:pt idx="0">
                      <c:v>+950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Schaubild'!$AR$51</c:f>
                  <c:strCache>
                    <c:ptCount val="1"/>
                    <c:pt idx="0">
                      <c:v>-255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Schaubild'!$AR$52</c:f>
                  <c:strCache>
                    <c:ptCount val="1"/>
                    <c:pt idx="0">
                      <c:v>695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Schaubild'!$AR$53</c:f>
                  <c:strCache>
                    <c:ptCount val="1"/>
                    <c:pt idx="0">
                      <c:v>-125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Schaubild'!$AR$54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Schaubild'!$AR$55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Schaubild'!$AR$56</c:f>
                  <c:strCache>
                    <c:ptCount val="1"/>
                    <c:pt idx="0">
                      <c:v>220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Schaubild'!$AP$49:$AP$57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637</c:v>
                </c:pt>
                <c:pt idx="3">
                  <c:v>#N/A</c:v>
                </c:pt>
                <c:pt idx="4">
                  <c:v>562</c:v>
                </c:pt>
                <c:pt idx="5">
                  <c:v>472</c:v>
                </c:pt>
                <c:pt idx="6">
                  <c:v>352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Schaubild'!$AO$49:$AO$57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Schaubild'!$AU$48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Schaubild'!$AU$49:$AU$50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Schaubild'!$AT$49:$AT$50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Schaubild'!$AQ$48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Schaubild'!$AR$49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Schaubild'!$AR$50</c:f>
                  <c:strCache>
                    <c:ptCount val="1"/>
                    <c:pt idx="0">
                      <c:v>+950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Schaubild'!$AR$51</c:f>
                  <c:strCache>
                    <c:ptCount val="1"/>
                    <c:pt idx="0">
                      <c:v>-255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Schaubild'!$AR$52</c:f>
                  <c:strCache>
                    <c:ptCount val="1"/>
                    <c:pt idx="0">
                      <c:v>695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Schaubild'!$AR$53</c:f>
                  <c:strCache>
                    <c:ptCount val="1"/>
                    <c:pt idx="0">
                      <c:v>-125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Schaubild'!$AR$54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Schaubild'!$AR$55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Schaubild'!$AR$56</c:f>
                  <c:strCache>
                    <c:ptCount val="1"/>
                    <c:pt idx="0">
                      <c:v>220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Schaubild'!$AQ$49:$AQ$57</c:f>
              <c:numCache>
                <c:formatCode>0</c:formatCode>
                <c:ptCount val="9"/>
                <c:pt idx="0">
                  <c:v>0</c:v>
                </c:pt>
                <c:pt idx="1">
                  <c:v>750</c:v>
                </c:pt>
                <c:pt idx="2">
                  <c:v>#N/A</c:v>
                </c:pt>
                <c:pt idx="3">
                  <c:v>597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312</c:v>
                </c:pt>
                <c:pt idx="8">
                  <c:v>0</c:v>
                </c:pt>
              </c:numCache>
            </c:numRef>
          </c:xVal>
          <c:yVal>
            <c:numRef>
              <c:f>'3 Schaubild'!$AO$49:$AO$57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Schaubild'!$AX$51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Schaubild'!$AY$51:$BP$51</c:f>
              <c:numCache>
                <c:formatCode>General</c:formatCode>
                <c:ptCount val="18"/>
                <c:pt idx="0">
                  <c:v>770</c:v>
                </c:pt>
                <c:pt idx="1">
                  <c:v>770</c:v>
                </c:pt>
                <c:pt idx="3">
                  <c:v>617</c:v>
                </c:pt>
                <c:pt idx="4">
                  <c:v>617</c:v>
                </c:pt>
                <c:pt idx="6">
                  <c:v>617</c:v>
                </c:pt>
                <c:pt idx="7">
                  <c:v>617</c:v>
                </c:pt>
                <c:pt idx="9">
                  <c:v>542</c:v>
                </c:pt>
                <c:pt idx="10">
                  <c:v>542</c:v>
                </c:pt>
                <c:pt idx="12">
                  <c:v>452</c:v>
                </c:pt>
                <c:pt idx="13">
                  <c:v>452</c:v>
                </c:pt>
                <c:pt idx="15">
                  <c:v>332</c:v>
                </c:pt>
                <c:pt idx="16">
                  <c:v>332</c:v>
                </c:pt>
              </c:numCache>
            </c:numRef>
          </c:xVal>
          <c:yVal>
            <c:numRef>
              <c:f>'3 Schaubild'!$AY$50:$BP$50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85664"/>
        <c:axId val="178367488"/>
      </c:scatterChart>
      <c:catAx>
        <c:axId val="178364416"/>
        <c:scaling>
          <c:orientation val="maxMin"/>
        </c:scaling>
        <c:delete val="1"/>
        <c:axPos val="l"/>
        <c:majorTickMark val="out"/>
        <c:minorTickMark val="none"/>
        <c:tickLblPos val="none"/>
        <c:crossAx val="178365952"/>
        <c:crosses val="autoZero"/>
        <c:auto val="1"/>
        <c:lblAlgn val="ctr"/>
        <c:lblOffset val="100"/>
        <c:noMultiLvlLbl val="0"/>
      </c:catAx>
      <c:valAx>
        <c:axId val="178365952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8364416"/>
        <c:crosses val="autoZero"/>
        <c:crossBetween val="between"/>
      </c:valAx>
      <c:valAx>
        <c:axId val="178367488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8385664"/>
        <c:crosses val="max"/>
        <c:crossBetween val="midCat"/>
      </c:valAx>
      <c:valAx>
        <c:axId val="178385664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8367488"/>
        <c:crosses val="max"/>
        <c:crossBetween val="midCat"/>
      </c:valAx>
      <c:spPr>
        <a:noFill/>
        <a:ln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Schaubild'!$AF$61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Schaubild'!$AF$62:$AF$70</c:f>
              <c:numCache>
                <c:formatCode>0</c:formatCode>
                <c:ptCount val="9"/>
                <c:pt idx="1">
                  <c:v>200</c:v>
                </c:pt>
                <c:pt idx="2">
                  <c:v>536</c:v>
                </c:pt>
                <c:pt idx="3">
                  <c:v>200</c:v>
                </c:pt>
                <c:pt idx="4">
                  <c:v>464</c:v>
                </c:pt>
                <c:pt idx="5">
                  <c:v>398</c:v>
                </c:pt>
                <c:pt idx="6">
                  <c:v>278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Schaubild'!$AG$61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Schaubild'!$AG$62:$AG$70</c:f>
              <c:numCache>
                <c:formatCode>0</c:formatCode>
                <c:ptCount val="9"/>
                <c:pt idx="1">
                  <c:v>480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Schaubild'!$AH$61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Schaubild'!$AH$62:$AH$70</c:f>
              <c:numCache>
                <c:formatCode>0</c:formatCode>
                <c:ptCount val="9"/>
                <c:pt idx="1">
                  <c:v>0</c:v>
                </c:pt>
                <c:pt idx="2">
                  <c:v>144</c:v>
                </c:pt>
                <c:pt idx="3">
                  <c:v>0</c:v>
                </c:pt>
                <c:pt idx="4">
                  <c:v>72</c:v>
                </c:pt>
                <c:pt idx="5">
                  <c:v>66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Schaubild'!$AI$61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Schaubild'!$AI$62:$AI$70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Schaubild'!$AJ$61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Schaubild'!$AJ$62:$AJ$70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Schaubild'!$AK$61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Schaubild'!$AK$62:$AK$70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8563328"/>
        <c:axId val="178577408"/>
      </c:barChart>
      <c:scatterChart>
        <c:scatterStyle val="lineMarker"/>
        <c:varyColors val="0"/>
        <c:ser>
          <c:idx val="6"/>
          <c:order val="6"/>
          <c:tx>
            <c:strRef>
              <c:f>'3 Schaubild'!$AN$61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Schaubild'!$S$62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Schaubild'!$S$63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Schaubild'!$S$64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Schaubild'!$S$65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Schaubild'!$S$66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Schaubild'!$S$67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Schaubild'!$S$68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Schaubild'!$S$69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Schaubild'!$S$70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Schaubild'!$AN$62:$AN$70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Schaubild'!$AM$62:$AM$70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Schaubild'!$AP$61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Schaubild'!$AR$62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Schaubild'!$AR$63</c:f>
                  <c:strCache>
                    <c:ptCount val="1"/>
                    <c:pt idx="0">
                      <c:v>+800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Schaubild'!$AR$64</c:f>
                  <c:strCache>
                    <c:ptCount val="1"/>
                    <c:pt idx="0">
                      <c:v>-240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Schaubild'!$AR$65</c:f>
                  <c:strCache>
                    <c:ptCount val="1"/>
                    <c:pt idx="0">
                      <c:v>560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Schaubild'!$AR$66</c:f>
                  <c:strCache>
                    <c:ptCount val="1"/>
                    <c:pt idx="0">
                      <c:v>-120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Schaubild'!$AR$67</c:f>
                  <c:strCache>
                    <c:ptCount val="1"/>
                    <c:pt idx="0">
                      <c:v>-110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Schaubild'!$AR$68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Schaubild'!$AR$69</c:f>
                  <c:strCache>
                    <c:ptCount val="1"/>
                    <c:pt idx="0">
                      <c:v>130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Schaubild'!$AR$70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Schaubild'!$AP$62:$AP$70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Schaubild'!$AO$62:$AO$70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Schaubild'!$AU$61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Schaubild'!$AU$62:$AU$63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Schaubild'!$AT$62:$AT$63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Schaubild'!$AQ$61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Schaubild'!$AR$62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Schaubild'!$AR$63</c:f>
                  <c:strCache>
                    <c:ptCount val="1"/>
                    <c:pt idx="0">
                      <c:v>+800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Schaubild'!$AR$64</c:f>
                  <c:strCache>
                    <c:ptCount val="1"/>
                    <c:pt idx="0">
                      <c:v>-240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Schaubild'!$AR$65</c:f>
                  <c:strCache>
                    <c:ptCount val="1"/>
                    <c:pt idx="0">
                      <c:v>560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Schaubild'!$AR$66</c:f>
                  <c:strCache>
                    <c:ptCount val="1"/>
                    <c:pt idx="0">
                      <c:v>-120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Schaubild'!$AR$67</c:f>
                  <c:strCache>
                    <c:ptCount val="1"/>
                    <c:pt idx="0">
                      <c:v>-110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Schaubild'!$AR$68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Schaubild'!$AR$69</c:f>
                  <c:strCache>
                    <c:ptCount val="1"/>
                    <c:pt idx="0">
                      <c:v>130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Schaubild'!$AR$70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Schaubild'!$AQ$62:$AQ$70</c:f>
              <c:numCache>
                <c:formatCode>0</c:formatCode>
                <c:ptCount val="9"/>
                <c:pt idx="0">
                  <c:v>0</c:v>
                </c:pt>
                <c:pt idx="1">
                  <c:v>660</c:v>
                </c:pt>
                <c:pt idx="2">
                  <c:v>660</c:v>
                </c:pt>
                <c:pt idx="3">
                  <c:v>516</c:v>
                </c:pt>
                <c:pt idx="4">
                  <c:v>516</c:v>
                </c:pt>
                <c:pt idx="5">
                  <c:v>444</c:v>
                </c:pt>
                <c:pt idx="6">
                  <c:v>378</c:v>
                </c:pt>
                <c:pt idx="7">
                  <c:v>258</c:v>
                </c:pt>
                <c:pt idx="8">
                  <c:v>0</c:v>
                </c:pt>
              </c:numCache>
            </c:numRef>
          </c:xVal>
          <c:yVal>
            <c:numRef>
              <c:f>'3 Schaubild'!$AO$62:$AO$70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Schaubild'!$AX$64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Schaubild'!$AY$64:$BP$64</c:f>
              <c:numCache>
                <c:formatCode>General</c:formatCode>
                <c:ptCount val="18"/>
                <c:pt idx="0">
                  <c:v>680</c:v>
                </c:pt>
                <c:pt idx="1">
                  <c:v>680</c:v>
                </c:pt>
                <c:pt idx="3">
                  <c:v>536</c:v>
                </c:pt>
                <c:pt idx="4">
                  <c:v>536</c:v>
                </c:pt>
                <c:pt idx="6">
                  <c:v>536</c:v>
                </c:pt>
                <c:pt idx="7">
                  <c:v>536</c:v>
                </c:pt>
                <c:pt idx="9">
                  <c:v>464</c:v>
                </c:pt>
                <c:pt idx="10">
                  <c:v>464</c:v>
                </c:pt>
                <c:pt idx="12">
                  <c:v>398</c:v>
                </c:pt>
                <c:pt idx="13">
                  <c:v>398</c:v>
                </c:pt>
                <c:pt idx="15">
                  <c:v>278</c:v>
                </c:pt>
                <c:pt idx="16">
                  <c:v>278</c:v>
                </c:pt>
              </c:numCache>
            </c:numRef>
          </c:xVal>
          <c:yVal>
            <c:numRef>
              <c:f>'3 Schaubild'!$AY$63:$BP$63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80480"/>
        <c:axId val="178578944"/>
      </c:scatterChart>
      <c:catAx>
        <c:axId val="178563328"/>
        <c:scaling>
          <c:orientation val="maxMin"/>
        </c:scaling>
        <c:delete val="1"/>
        <c:axPos val="l"/>
        <c:majorTickMark val="out"/>
        <c:minorTickMark val="none"/>
        <c:tickLblPos val="none"/>
        <c:crossAx val="178577408"/>
        <c:crosses val="autoZero"/>
        <c:auto val="1"/>
        <c:lblAlgn val="ctr"/>
        <c:lblOffset val="100"/>
        <c:noMultiLvlLbl val="0"/>
      </c:catAx>
      <c:valAx>
        <c:axId val="178577408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8563328"/>
        <c:crosses val="autoZero"/>
        <c:crossBetween val="between"/>
      </c:valAx>
      <c:valAx>
        <c:axId val="178578944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8580480"/>
        <c:crosses val="max"/>
        <c:crossBetween val="midCat"/>
      </c:valAx>
      <c:valAx>
        <c:axId val="178580480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8578944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Schaubild'!$AF$74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Schaubild'!$AF$75:$AF$83</c:f>
              <c:numCache>
                <c:formatCode>0</c:formatCode>
                <c:ptCount val="9"/>
                <c:pt idx="1">
                  <c:v>200</c:v>
                </c:pt>
                <c:pt idx="2">
                  <c:v>326</c:v>
                </c:pt>
                <c:pt idx="3">
                  <c:v>200</c:v>
                </c:pt>
                <c:pt idx="4">
                  <c:v>299</c:v>
                </c:pt>
                <c:pt idx="5">
                  <c:v>239</c:v>
                </c:pt>
                <c:pt idx="6">
                  <c:v>179</c:v>
                </c:pt>
                <c:pt idx="7">
                  <c:v>179</c:v>
                </c:pt>
              </c:numCache>
            </c:numRef>
          </c:val>
        </c:ser>
        <c:ser>
          <c:idx val="1"/>
          <c:order val="1"/>
          <c:tx>
            <c:strRef>
              <c:f>'3 Schaubild'!$AG$74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Schaubild'!$AG$75:$AG$83</c:f>
              <c:numCache>
                <c:formatCode>0</c:formatCode>
                <c:ptCount val="9"/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Schaubild'!$AH$74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Schaubild'!$AH$75:$AH$83</c:f>
              <c:numCache>
                <c:formatCode>0</c:formatCode>
                <c:ptCount val="9"/>
                <c:pt idx="1">
                  <c:v>0</c:v>
                </c:pt>
                <c:pt idx="2">
                  <c:v>54</c:v>
                </c:pt>
                <c:pt idx="3">
                  <c:v>0</c:v>
                </c:pt>
                <c:pt idx="4">
                  <c:v>27</c:v>
                </c:pt>
                <c:pt idx="5">
                  <c:v>60</c:v>
                </c:pt>
                <c:pt idx="6">
                  <c:v>60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Schaubild'!$AI$74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Schaubild'!$AI$75:$AI$83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126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Schaubild'!$AJ$74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Schaubild'!$AJ$75:$AJ$83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</c:ser>
        <c:ser>
          <c:idx val="5"/>
          <c:order val="5"/>
          <c:tx>
            <c:strRef>
              <c:f>'3 Schaubild'!$AK$74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Schaubild'!$AK$75:$AK$83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8754304"/>
        <c:axId val="178755840"/>
      </c:barChart>
      <c:scatterChart>
        <c:scatterStyle val="lineMarker"/>
        <c:varyColors val="0"/>
        <c:ser>
          <c:idx val="6"/>
          <c:order val="6"/>
          <c:tx>
            <c:strRef>
              <c:f>'3 Schaubild'!$AN$74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Schaubild'!$S$75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Schaubild'!$S$76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Schaubild'!$S$77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Schaubild'!$S$78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Schaubild'!$S$79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Schaubild'!$S$80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Schaubild'!$S$81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Schaubild'!$S$82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Schaubild'!$S$83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Schaubild'!$AN$75:$AN$83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Schaubild'!$AM$75:$AM$83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Schaubild'!$AP$74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Schaubild'!$AR$75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Schaubild'!$AR$76</c:f>
                  <c:strCache>
                    <c:ptCount val="1"/>
                    <c:pt idx="0">
                      <c:v>+300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Schaubild'!$AR$77</c:f>
                  <c:strCache>
                    <c:ptCount val="1"/>
                    <c:pt idx="0">
                      <c:v>-90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Schaubild'!$AR$78</c:f>
                  <c:strCache>
                    <c:ptCount val="1"/>
                    <c:pt idx="0">
                      <c:v>210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Schaubild'!$AR$79</c:f>
                  <c:strCache>
                    <c:ptCount val="1"/>
                    <c:pt idx="0">
                      <c:v>-45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Schaubild'!$AR$80</c:f>
                  <c:strCache>
                    <c:ptCount val="1"/>
                    <c:pt idx="0">
                      <c:v>-100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Schaubild'!$AR$81</c:f>
                  <c:strCache>
                    <c:ptCount val="1"/>
                    <c:pt idx="0">
                      <c:v>-100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Schaubild'!$AR$82</c:f>
                  <c:strCache>
                    <c:ptCount val="1"/>
                    <c:pt idx="0">
                      <c:v>-35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Schaubild'!$AR$83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Schaubild'!$AP$75:$AP$83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Schaubild'!$AO$75:$AO$83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Schaubild'!$AU$74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Schaubild'!$AU$75:$AU$76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Schaubild'!$AT$75:$AT$76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Schaubild'!$AQ$74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Schaubild'!$AR$75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Schaubild'!$AR$76</c:f>
                  <c:strCache>
                    <c:ptCount val="1"/>
                    <c:pt idx="0">
                      <c:v>+300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Schaubild'!$AR$77</c:f>
                  <c:strCache>
                    <c:ptCount val="1"/>
                    <c:pt idx="0">
                      <c:v>-90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Schaubild'!$AR$78</c:f>
                  <c:strCache>
                    <c:ptCount val="1"/>
                    <c:pt idx="0">
                      <c:v>210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Schaubild'!$AR$79</c:f>
                  <c:strCache>
                    <c:ptCount val="1"/>
                    <c:pt idx="0">
                      <c:v>-45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Schaubild'!$AR$80</c:f>
                  <c:strCache>
                    <c:ptCount val="1"/>
                    <c:pt idx="0">
                      <c:v>-100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Schaubild'!$AR$81</c:f>
                  <c:strCache>
                    <c:ptCount val="1"/>
                    <c:pt idx="0">
                      <c:v>-100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Schaubild'!$AR$82</c:f>
                  <c:strCache>
                    <c:ptCount val="1"/>
                    <c:pt idx="0">
                      <c:v>-35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Schaubild'!$AR$83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Schaubild'!$AQ$75:$AQ$83</c:f>
              <c:numCache>
                <c:formatCode>0</c:formatCode>
                <c:ptCount val="9"/>
                <c:pt idx="0">
                  <c:v>0</c:v>
                </c:pt>
                <c:pt idx="1">
                  <c:v>360</c:v>
                </c:pt>
                <c:pt idx="2">
                  <c:v>360</c:v>
                </c:pt>
                <c:pt idx="3">
                  <c:v>306</c:v>
                </c:pt>
                <c:pt idx="4">
                  <c:v>306</c:v>
                </c:pt>
                <c:pt idx="5">
                  <c:v>279</c:v>
                </c:pt>
                <c:pt idx="6">
                  <c:v>219</c:v>
                </c:pt>
                <c:pt idx="7">
                  <c:v>180</c:v>
                </c:pt>
                <c:pt idx="8">
                  <c:v>0</c:v>
                </c:pt>
              </c:numCache>
            </c:numRef>
          </c:xVal>
          <c:yVal>
            <c:numRef>
              <c:f>'3 Schaubild'!$AO$75:$AO$83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Schaubild'!$AX$77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Schaubild'!$AY$77:$BP$77</c:f>
              <c:numCache>
                <c:formatCode>General</c:formatCode>
                <c:ptCount val="18"/>
                <c:pt idx="0">
                  <c:v>380</c:v>
                </c:pt>
                <c:pt idx="1">
                  <c:v>380</c:v>
                </c:pt>
                <c:pt idx="3">
                  <c:v>326</c:v>
                </c:pt>
                <c:pt idx="4">
                  <c:v>326</c:v>
                </c:pt>
                <c:pt idx="6">
                  <c:v>326</c:v>
                </c:pt>
                <c:pt idx="7">
                  <c:v>326</c:v>
                </c:pt>
                <c:pt idx="9">
                  <c:v>299</c:v>
                </c:pt>
                <c:pt idx="10">
                  <c:v>299</c:v>
                </c:pt>
                <c:pt idx="12">
                  <c:v>239</c:v>
                </c:pt>
                <c:pt idx="13">
                  <c:v>239</c:v>
                </c:pt>
                <c:pt idx="15">
                  <c:v>179</c:v>
                </c:pt>
                <c:pt idx="16">
                  <c:v>179</c:v>
                </c:pt>
              </c:numCache>
            </c:numRef>
          </c:xVal>
          <c:yVal>
            <c:numRef>
              <c:f>'3 Schaubild'!$AY$76:$BP$76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91936"/>
        <c:axId val="178790400"/>
      </c:scatterChart>
      <c:catAx>
        <c:axId val="178754304"/>
        <c:scaling>
          <c:orientation val="maxMin"/>
        </c:scaling>
        <c:delete val="1"/>
        <c:axPos val="l"/>
        <c:majorTickMark val="out"/>
        <c:minorTickMark val="none"/>
        <c:tickLblPos val="none"/>
        <c:crossAx val="178755840"/>
        <c:crosses val="autoZero"/>
        <c:auto val="1"/>
        <c:lblAlgn val="ctr"/>
        <c:lblOffset val="100"/>
        <c:noMultiLvlLbl val="0"/>
      </c:catAx>
      <c:valAx>
        <c:axId val="178755840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8754304"/>
        <c:crosses val="autoZero"/>
        <c:crossBetween val="between"/>
      </c:valAx>
      <c:valAx>
        <c:axId val="178790400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8791936"/>
        <c:crosses val="max"/>
        <c:crossBetween val="midCat"/>
      </c:valAx>
      <c:valAx>
        <c:axId val="178791936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8790400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Schaubild'!$AF$87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Schaubild'!$AF$88:$AF$96</c:f>
              <c:numCache>
                <c:formatCode>0</c:formatCode>
                <c:ptCount val="9"/>
                <c:pt idx="1">
                  <c:v>200</c:v>
                </c:pt>
                <c:pt idx="2">
                  <c:v>620</c:v>
                </c:pt>
                <c:pt idx="3">
                  <c:v>200</c:v>
                </c:pt>
                <c:pt idx="4">
                  <c:v>530</c:v>
                </c:pt>
                <c:pt idx="5">
                  <c:v>458</c:v>
                </c:pt>
                <c:pt idx="6">
                  <c:v>338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Schaubild'!$AG$87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Schaubild'!$AG$88:$AG$96</c:f>
              <c:numCache>
                <c:formatCode>0</c:formatCode>
                <c:ptCount val="9"/>
                <c:pt idx="1">
                  <c:v>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Schaubild'!$AH$87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Schaubild'!$AH$88:$AH$96</c:f>
              <c:numCache>
                <c:formatCode>0</c:formatCode>
                <c:ptCount val="9"/>
                <c:pt idx="1">
                  <c:v>0</c:v>
                </c:pt>
                <c:pt idx="2">
                  <c:v>180</c:v>
                </c:pt>
                <c:pt idx="3">
                  <c:v>0</c:v>
                </c:pt>
                <c:pt idx="4">
                  <c:v>90</c:v>
                </c:pt>
                <c:pt idx="5">
                  <c:v>72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Schaubild'!$AI$87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Schaubild'!$AI$88:$AI$96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420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Schaubild'!$AJ$87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Schaubild'!$AJ$88:$AJ$96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Schaubild'!$AK$87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Schaubild'!$AK$88:$AK$96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8834432"/>
        <c:axId val="178897664"/>
      </c:barChart>
      <c:scatterChart>
        <c:scatterStyle val="lineMarker"/>
        <c:varyColors val="0"/>
        <c:ser>
          <c:idx val="6"/>
          <c:order val="6"/>
          <c:tx>
            <c:strRef>
              <c:f>'3 Schaubild'!$AN$87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Schaubild'!$S$88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Schaubild'!$S$89</c:f>
                  <c:strCache>
                    <c:ptCount val="1"/>
                    <c:pt idx="0">
                      <c:v>UMS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Schaubild'!$S$90</c:f>
                  <c:strCache>
                    <c:ptCount val="1"/>
                    <c:pt idx="0">
                      <c:v>PROKO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Schaubild'!$S$91</c:f>
                  <c:strCache>
                    <c:ptCount val="1"/>
                    <c:pt idx="0">
                      <c:v>DB 1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Schaubild'!$S$92</c:f>
                  <c:strCache>
                    <c:ptCount val="1"/>
                    <c:pt idx="0">
                      <c:v>PROMO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Schaubild'!$S$93</c:f>
                  <c:strCache>
                    <c:ptCount val="1"/>
                    <c:pt idx="0">
                      <c:v>LOG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Schaubild'!$S$94</c:f>
                  <c:strCache>
                    <c:ptCount val="1"/>
                    <c:pt idx="0">
                      <c:v>AD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Schaubild'!$S$95</c:f>
                  <c:strCache>
                    <c:ptCount val="1"/>
                    <c:pt idx="0">
                      <c:v>ERG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Schaubild'!$S$96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Schaubild'!$AN$88:$AN$96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Schaubild'!$AM$88:$AM$96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Schaubild'!$AP$87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Schaubild'!$AR$88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Schaubild'!$AR$89</c:f>
                  <c:strCache>
                    <c:ptCount val="1"/>
                    <c:pt idx="0">
                      <c:v>+1000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Schaubild'!$AR$90</c:f>
                  <c:strCache>
                    <c:ptCount val="1"/>
                    <c:pt idx="0">
                      <c:v>-300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Schaubild'!$AR$91</c:f>
                  <c:strCache>
                    <c:ptCount val="1"/>
                    <c:pt idx="0">
                      <c:v>700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Schaubild'!$AR$92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Schaubild'!$AR$93</c:f>
                  <c:strCache>
                    <c:ptCount val="1"/>
                    <c:pt idx="0">
                      <c:v>-120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Schaubild'!$AR$94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Schaubild'!$AR$95</c:f>
                  <c:strCache>
                    <c:ptCount val="1"/>
                    <c:pt idx="0">
                      <c:v>230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Schaubild'!$AR$96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Schaubild'!$AP$88:$AP$96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Schaubild'!$AO$88:$AO$96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Schaubild'!$AU$87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Schaubild'!$AU$88:$AU$89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Schaubild'!$AT$88:$AT$89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Schaubild'!$AQ$87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Schaubild'!$AR$88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Schaubild'!$AR$89</c:f>
                  <c:strCache>
                    <c:ptCount val="1"/>
                    <c:pt idx="0">
                      <c:v>+1000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Schaubild'!$AR$90</c:f>
                  <c:strCache>
                    <c:ptCount val="1"/>
                    <c:pt idx="0">
                      <c:v>-300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Schaubild'!$AR$91</c:f>
                  <c:strCache>
                    <c:ptCount val="1"/>
                    <c:pt idx="0">
                      <c:v>700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Schaubild'!$AR$92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Schaubild'!$AR$93</c:f>
                  <c:strCache>
                    <c:ptCount val="1"/>
                    <c:pt idx="0">
                      <c:v>-120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Schaubild'!$AR$94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Schaubild'!$AR$95</c:f>
                  <c:strCache>
                    <c:ptCount val="1"/>
                    <c:pt idx="0">
                      <c:v>230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Schaubild'!$AR$96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Schaubild'!$AQ$88:$AQ$96</c:f>
              <c:numCache>
                <c:formatCode>0</c:formatCode>
                <c:ptCount val="9"/>
                <c:pt idx="0">
                  <c:v>0</c:v>
                </c:pt>
                <c:pt idx="1">
                  <c:v>780</c:v>
                </c:pt>
                <c:pt idx="2">
                  <c:v>780</c:v>
                </c:pt>
                <c:pt idx="3">
                  <c:v>600</c:v>
                </c:pt>
                <c:pt idx="4">
                  <c:v>600</c:v>
                </c:pt>
                <c:pt idx="5">
                  <c:v>510</c:v>
                </c:pt>
                <c:pt idx="6">
                  <c:v>438</c:v>
                </c:pt>
                <c:pt idx="7">
                  <c:v>318</c:v>
                </c:pt>
                <c:pt idx="8">
                  <c:v>0</c:v>
                </c:pt>
              </c:numCache>
            </c:numRef>
          </c:xVal>
          <c:yVal>
            <c:numRef>
              <c:f>'3 Schaubild'!$AO$88:$AO$96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Schaubild'!$AX$90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Schaubild'!$AY$90:$BP$90</c:f>
              <c:numCache>
                <c:formatCode>General</c:formatCode>
                <c:ptCount val="18"/>
                <c:pt idx="0">
                  <c:v>800</c:v>
                </c:pt>
                <c:pt idx="1">
                  <c:v>800</c:v>
                </c:pt>
                <c:pt idx="3">
                  <c:v>620</c:v>
                </c:pt>
                <c:pt idx="4">
                  <c:v>620</c:v>
                </c:pt>
                <c:pt idx="6">
                  <c:v>620</c:v>
                </c:pt>
                <c:pt idx="7">
                  <c:v>620</c:v>
                </c:pt>
                <c:pt idx="9">
                  <c:v>530</c:v>
                </c:pt>
                <c:pt idx="10">
                  <c:v>530</c:v>
                </c:pt>
                <c:pt idx="12">
                  <c:v>458</c:v>
                </c:pt>
                <c:pt idx="13">
                  <c:v>458</c:v>
                </c:pt>
                <c:pt idx="15">
                  <c:v>338</c:v>
                </c:pt>
                <c:pt idx="16">
                  <c:v>338</c:v>
                </c:pt>
              </c:numCache>
            </c:numRef>
          </c:xVal>
          <c:yVal>
            <c:numRef>
              <c:f>'3 Schaubild'!$AY$89:$BP$89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00992"/>
        <c:axId val="178899200"/>
      </c:scatterChart>
      <c:catAx>
        <c:axId val="178834432"/>
        <c:scaling>
          <c:orientation val="maxMin"/>
        </c:scaling>
        <c:delete val="1"/>
        <c:axPos val="l"/>
        <c:majorTickMark val="out"/>
        <c:minorTickMark val="none"/>
        <c:tickLblPos val="none"/>
        <c:crossAx val="178897664"/>
        <c:crosses val="autoZero"/>
        <c:auto val="1"/>
        <c:lblAlgn val="ctr"/>
        <c:lblOffset val="100"/>
        <c:noMultiLvlLbl val="0"/>
      </c:catAx>
      <c:valAx>
        <c:axId val="178897664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8834432"/>
        <c:crosses val="autoZero"/>
        <c:crossBetween val="between"/>
      </c:valAx>
      <c:valAx>
        <c:axId val="178899200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8900992"/>
        <c:crosses val="max"/>
        <c:crossBetween val="midCat"/>
      </c:valAx>
      <c:valAx>
        <c:axId val="178900992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8899200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Schaubild'!$AF$100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Schaubild'!$AF$101:$AF$109</c:f>
              <c:numCache>
                <c:formatCode>0</c:formatCode>
                <c:ptCount val="9"/>
                <c:pt idx="1">
                  <c:v>200</c:v>
                </c:pt>
                <c:pt idx="2">
                  <c:v>515</c:v>
                </c:pt>
                <c:pt idx="3">
                  <c:v>200</c:v>
                </c:pt>
                <c:pt idx="4">
                  <c:v>383</c:v>
                </c:pt>
                <c:pt idx="5">
                  <c:v>323</c:v>
                </c:pt>
                <c:pt idx="6">
                  <c:v>233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Schaubild'!$AG$100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Schaubild'!$AG$101:$AG$109</c:f>
              <c:numCache>
                <c:formatCode>0</c:formatCode>
                <c:ptCount val="9"/>
                <c:pt idx="1">
                  <c:v>450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Schaubild'!$AH$100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Schaubild'!$AH$101:$AH$109</c:f>
              <c:numCache>
                <c:formatCode>0</c:formatCode>
                <c:ptCount val="9"/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132</c:v>
                </c:pt>
                <c:pt idx="5">
                  <c:v>60</c:v>
                </c:pt>
                <c:pt idx="6">
                  <c:v>90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Schaubild'!$AI$100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Schaubild'!$AI$101:$AI$109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315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Schaubild'!$AJ$100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Schaubild'!$AJ$101:$AJ$109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Schaubild'!$AK$100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Schaubild'!$AK$101:$AK$109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9066368"/>
        <c:axId val="179067904"/>
      </c:barChart>
      <c:scatterChart>
        <c:scatterStyle val="lineMarker"/>
        <c:varyColors val="0"/>
        <c:ser>
          <c:idx val="6"/>
          <c:order val="6"/>
          <c:tx>
            <c:strRef>
              <c:f>'3 Schaubild'!$AN$100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Schaubild'!$S$101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Schaubild'!$S$102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Schaubild'!$S$103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Schaubild'!$S$104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Schaubild'!$S$105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Schaubild'!$S$106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Schaubild'!$S$107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Schaubild'!$S$108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Schaubild'!$S$109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Schaubild'!$AN$101:$AN$109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Schaubild'!$AM$101:$AM$109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Schaubild'!$AP$100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Schaubild'!$AR$101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Schaubild'!$AR$102</c:f>
                  <c:strCache>
                    <c:ptCount val="1"/>
                    <c:pt idx="0">
                      <c:v>+750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Schaubild'!$AR$103</c:f>
                  <c:strCache>
                    <c:ptCount val="1"/>
                    <c:pt idx="0">
                      <c:v>-225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Schaubild'!$AR$104</c:f>
                  <c:strCache>
                    <c:ptCount val="1"/>
                    <c:pt idx="0">
                      <c:v>525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Schaubild'!$AR$105</c:f>
                  <c:strCache>
                    <c:ptCount val="1"/>
                    <c:pt idx="0">
                      <c:v>-220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Schaubild'!$AR$106</c:f>
                  <c:strCache>
                    <c:ptCount val="1"/>
                    <c:pt idx="0">
                      <c:v>-100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Schaubild'!$AR$107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Schaubild'!$AR$108</c:f>
                  <c:strCache>
                    <c:ptCount val="1"/>
                    <c:pt idx="0">
                      <c:v>55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Schaubild'!$AR$109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Schaubild'!$AP$101:$AP$109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Schaubild'!$AO$101:$AO$109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Schaubild'!$AU$100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Schaubild'!$AU$101:$AU$102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Schaubild'!$AT$101:$AT$102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Schaubild'!$AQ$100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Schaubild'!$AR$101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Schaubild'!$AR$102</c:f>
                  <c:strCache>
                    <c:ptCount val="1"/>
                    <c:pt idx="0">
                      <c:v>+750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Schaubild'!$AR$103</c:f>
                  <c:strCache>
                    <c:ptCount val="1"/>
                    <c:pt idx="0">
                      <c:v>-225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Schaubild'!$AR$104</c:f>
                  <c:strCache>
                    <c:ptCount val="1"/>
                    <c:pt idx="0">
                      <c:v>525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Schaubild'!$AR$105</c:f>
                  <c:strCache>
                    <c:ptCount val="1"/>
                    <c:pt idx="0">
                      <c:v>-220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Schaubild'!$AR$106</c:f>
                  <c:strCache>
                    <c:ptCount val="1"/>
                    <c:pt idx="0">
                      <c:v>-100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Schaubild'!$AR$107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Schaubild'!$AR$108</c:f>
                  <c:strCache>
                    <c:ptCount val="1"/>
                    <c:pt idx="0">
                      <c:v>55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Schaubild'!$AR$109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Schaubild'!$AQ$101:$AQ$109</c:f>
              <c:numCache>
                <c:formatCode>0</c:formatCode>
                <c:ptCount val="9"/>
                <c:pt idx="0">
                  <c:v>0</c:v>
                </c:pt>
                <c:pt idx="1">
                  <c:v>630</c:v>
                </c:pt>
                <c:pt idx="2">
                  <c:v>630</c:v>
                </c:pt>
                <c:pt idx="3">
                  <c:v>495</c:v>
                </c:pt>
                <c:pt idx="4">
                  <c:v>495</c:v>
                </c:pt>
                <c:pt idx="5">
                  <c:v>363</c:v>
                </c:pt>
                <c:pt idx="6">
                  <c:v>303</c:v>
                </c:pt>
                <c:pt idx="7">
                  <c:v>213</c:v>
                </c:pt>
                <c:pt idx="8">
                  <c:v>0</c:v>
                </c:pt>
              </c:numCache>
            </c:numRef>
          </c:xVal>
          <c:yVal>
            <c:numRef>
              <c:f>'3 Schaubild'!$AO$101:$AO$109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Schaubild'!$AX$103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Schaubild'!$AY$103:$BP$103</c:f>
              <c:numCache>
                <c:formatCode>General</c:formatCode>
                <c:ptCount val="18"/>
                <c:pt idx="0">
                  <c:v>650</c:v>
                </c:pt>
                <c:pt idx="1">
                  <c:v>650</c:v>
                </c:pt>
                <c:pt idx="3">
                  <c:v>515</c:v>
                </c:pt>
                <c:pt idx="4">
                  <c:v>515</c:v>
                </c:pt>
                <c:pt idx="6">
                  <c:v>515</c:v>
                </c:pt>
                <c:pt idx="7">
                  <c:v>515</c:v>
                </c:pt>
                <c:pt idx="9">
                  <c:v>383</c:v>
                </c:pt>
                <c:pt idx="10">
                  <c:v>383</c:v>
                </c:pt>
                <c:pt idx="12">
                  <c:v>323</c:v>
                </c:pt>
                <c:pt idx="13">
                  <c:v>323</c:v>
                </c:pt>
                <c:pt idx="15">
                  <c:v>233</c:v>
                </c:pt>
                <c:pt idx="16">
                  <c:v>233</c:v>
                </c:pt>
              </c:numCache>
            </c:numRef>
          </c:xVal>
          <c:yVal>
            <c:numRef>
              <c:f>'3 Schaubild'!$AY$102:$BP$102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83520"/>
        <c:axId val="179081984"/>
      </c:scatterChart>
      <c:catAx>
        <c:axId val="179066368"/>
        <c:scaling>
          <c:orientation val="maxMin"/>
        </c:scaling>
        <c:delete val="1"/>
        <c:axPos val="l"/>
        <c:majorTickMark val="out"/>
        <c:minorTickMark val="none"/>
        <c:tickLblPos val="none"/>
        <c:crossAx val="179067904"/>
        <c:crosses val="autoZero"/>
        <c:auto val="1"/>
        <c:lblAlgn val="ctr"/>
        <c:lblOffset val="100"/>
        <c:noMultiLvlLbl val="0"/>
      </c:catAx>
      <c:valAx>
        <c:axId val="179067904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9066368"/>
        <c:crosses val="autoZero"/>
        <c:crossBetween val="between"/>
      </c:valAx>
      <c:valAx>
        <c:axId val="179081984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9083520"/>
        <c:crosses val="max"/>
        <c:crossBetween val="midCat"/>
      </c:valAx>
      <c:valAx>
        <c:axId val="179083520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9081984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Schaubild'!$AF$113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Schaubild'!$AF$114:$AF$122</c:f>
              <c:numCache>
                <c:formatCode>0</c:formatCode>
                <c:ptCount val="9"/>
                <c:pt idx="1">
                  <c:v>200</c:v>
                </c:pt>
                <c:pt idx="2">
                  <c:v>578</c:v>
                </c:pt>
                <c:pt idx="3">
                  <c:v>200</c:v>
                </c:pt>
                <c:pt idx="4">
                  <c:v>497</c:v>
                </c:pt>
                <c:pt idx="5">
                  <c:v>419</c:v>
                </c:pt>
                <c:pt idx="6">
                  <c:v>299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Schaubild'!$AG$113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Schaubild'!$AG$114:$AG$122</c:f>
              <c:numCache>
                <c:formatCode>0</c:formatCode>
                <c:ptCount val="9"/>
                <c:pt idx="1">
                  <c:v>540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Schaubild'!$AH$113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Schaubild'!$AH$114:$AH$122</c:f>
              <c:numCache>
                <c:formatCode>0</c:formatCode>
                <c:ptCount val="9"/>
                <c:pt idx="1">
                  <c:v>0</c:v>
                </c:pt>
                <c:pt idx="2">
                  <c:v>162</c:v>
                </c:pt>
                <c:pt idx="3">
                  <c:v>0</c:v>
                </c:pt>
                <c:pt idx="4">
                  <c:v>81</c:v>
                </c:pt>
                <c:pt idx="5">
                  <c:v>78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Schaubild'!$AI$113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Schaubild'!$AI$114:$AI$122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378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Schaubild'!$AJ$113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Schaubild'!$AJ$114:$AJ$122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Schaubild'!$AK$113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Schaubild'!$AK$114:$AK$122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9191808"/>
        <c:axId val="179193344"/>
      </c:barChart>
      <c:scatterChart>
        <c:scatterStyle val="lineMarker"/>
        <c:varyColors val="0"/>
        <c:ser>
          <c:idx val="6"/>
          <c:order val="6"/>
          <c:tx>
            <c:strRef>
              <c:f>'3 Schaubild'!$AN$113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Schaubild'!$S$114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Schaubild'!$S$115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Schaubild'!$S$116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Schaubild'!$S$117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Schaubild'!$S$118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Schaubild'!$S$119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Schaubild'!$S$120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Schaubild'!$S$121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Schaubild'!$S$122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Schaubild'!$AN$114:$AN$122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Schaubild'!$AM$114:$AM$122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Schaubild'!$AP$113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Schaubild'!$AR$114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Schaubild'!$AR$115</c:f>
                  <c:strCache>
                    <c:ptCount val="1"/>
                    <c:pt idx="0">
                      <c:v>+900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Schaubild'!$AR$116</c:f>
                  <c:strCache>
                    <c:ptCount val="1"/>
                    <c:pt idx="0">
                      <c:v>-270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Schaubild'!$AR$117</c:f>
                  <c:strCache>
                    <c:ptCount val="1"/>
                    <c:pt idx="0">
                      <c:v>630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Schaubild'!$AR$118</c:f>
                  <c:strCache>
                    <c:ptCount val="1"/>
                    <c:pt idx="0">
                      <c:v>-135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Schaubild'!$AR$119</c:f>
                  <c:strCache>
                    <c:ptCount val="1"/>
                    <c:pt idx="0">
                      <c:v>-130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Schaubild'!$AR$120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Schaubild'!$AR$121</c:f>
                  <c:strCache>
                    <c:ptCount val="1"/>
                    <c:pt idx="0">
                      <c:v>165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Schaubild'!$AR$122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Schaubild'!$AP$114:$AP$122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Schaubild'!$AO$114:$AO$122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Schaubild'!$AU$113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Schaubild'!$AU$114:$AU$115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Schaubild'!$AT$114:$AT$115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Schaubild'!$AQ$113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Schaubild'!$AR$114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Schaubild'!$AR$115</c:f>
                  <c:strCache>
                    <c:ptCount val="1"/>
                    <c:pt idx="0">
                      <c:v>+900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Schaubild'!$AR$116</c:f>
                  <c:strCache>
                    <c:ptCount val="1"/>
                    <c:pt idx="0">
                      <c:v>-270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Schaubild'!$AR$117</c:f>
                  <c:strCache>
                    <c:ptCount val="1"/>
                    <c:pt idx="0">
                      <c:v>630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Schaubild'!$AR$118</c:f>
                  <c:strCache>
                    <c:ptCount val="1"/>
                    <c:pt idx="0">
                      <c:v>-135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Schaubild'!$AR$119</c:f>
                  <c:strCache>
                    <c:ptCount val="1"/>
                    <c:pt idx="0">
                      <c:v>-130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Schaubild'!$AR$120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Schaubild'!$AR$121</c:f>
                  <c:strCache>
                    <c:ptCount val="1"/>
                    <c:pt idx="0">
                      <c:v>165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Schaubild'!$AR$122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Schaubild'!$AQ$114:$AQ$122</c:f>
              <c:numCache>
                <c:formatCode>0</c:formatCode>
                <c:ptCount val="9"/>
                <c:pt idx="0">
                  <c:v>0</c:v>
                </c:pt>
                <c:pt idx="1">
                  <c:v>720</c:v>
                </c:pt>
                <c:pt idx="2">
                  <c:v>720</c:v>
                </c:pt>
                <c:pt idx="3">
                  <c:v>558</c:v>
                </c:pt>
                <c:pt idx="4">
                  <c:v>558</c:v>
                </c:pt>
                <c:pt idx="5">
                  <c:v>477</c:v>
                </c:pt>
                <c:pt idx="6">
                  <c:v>399</c:v>
                </c:pt>
                <c:pt idx="7">
                  <c:v>279</c:v>
                </c:pt>
                <c:pt idx="8">
                  <c:v>0</c:v>
                </c:pt>
              </c:numCache>
            </c:numRef>
          </c:xVal>
          <c:yVal>
            <c:numRef>
              <c:f>'3 Schaubild'!$AO$114:$AO$122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Schaubild'!$AX$116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Schaubild'!$AY$116:$BP$116</c:f>
              <c:numCache>
                <c:formatCode>General</c:formatCode>
                <c:ptCount val="18"/>
                <c:pt idx="0">
                  <c:v>740</c:v>
                </c:pt>
                <c:pt idx="1">
                  <c:v>740</c:v>
                </c:pt>
                <c:pt idx="3">
                  <c:v>578</c:v>
                </c:pt>
                <c:pt idx="4">
                  <c:v>578</c:v>
                </c:pt>
                <c:pt idx="6">
                  <c:v>578</c:v>
                </c:pt>
                <c:pt idx="7">
                  <c:v>578</c:v>
                </c:pt>
                <c:pt idx="9">
                  <c:v>497</c:v>
                </c:pt>
                <c:pt idx="10">
                  <c:v>497</c:v>
                </c:pt>
                <c:pt idx="12">
                  <c:v>419</c:v>
                </c:pt>
                <c:pt idx="13">
                  <c:v>419</c:v>
                </c:pt>
                <c:pt idx="15">
                  <c:v>299</c:v>
                </c:pt>
                <c:pt idx="16">
                  <c:v>299</c:v>
                </c:pt>
              </c:numCache>
            </c:numRef>
          </c:xVal>
          <c:yVal>
            <c:numRef>
              <c:f>'3 Schaubild'!$AY$115:$BP$115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25344"/>
        <c:axId val="179194880"/>
      </c:scatterChart>
      <c:catAx>
        <c:axId val="179191808"/>
        <c:scaling>
          <c:orientation val="maxMin"/>
        </c:scaling>
        <c:delete val="1"/>
        <c:axPos val="l"/>
        <c:majorTickMark val="out"/>
        <c:minorTickMark val="none"/>
        <c:tickLblPos val="none"/>
        <c:crossAx val="179193344"/>
        <c:crosses val="autoZero"/>
        <c:auto val="1"/>
        <c:lblAlgn val="ctr"/>
        <c:lblOffset val="100"/>
        <c:noMultiLvlLbl val="0"/>
      </c:catAx>
      <c:valAx>
        <c:axId val="179193344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9191808"/>
        <c:crosses val="autoZero"/>
        <c:crossBetween val="between"/>
      </c:valAx>
      <c:valAx>
        <c:axId val="179194880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9225344"/>
        <c:crosses val="max"/>
        <c:crossBetween val="midCat"/>
      </c:valAx>
      <c:valAx>
        <c:axId val="179225344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9194880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Schaubild'!$AF$126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val>
            <c:numRef>
              <c:f>'3 Schaubild'!$AF$127:$AF$135</c:f>
              <c:numCache>
                <c:formatCode>0</c:formatCode>
                <c:ptCount val="9"/>
                <c:pt idx="1">
                  <c:v>200</c:v>
                </c:pt>
                <c:pt idx="2">
                  <c:v>500</c:v>
                </c:pt>
                <c:pt idx="3">
                  <c:v>200</c:v>
                </c:pt>
                <c:pt idx="4">
                  <c:v>410</c:v>
                </c:pt>
                <c:pt idx="5">
                  <c:v>356</c:v>
                </c:pt>
                <c:pt idx="6">
                  <c:v>236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'3 Schaubild'!$AG$126</c:f>
              <c:strCache>
                <c:ptCount val="1"/>
                <c:pt idx="0">
                  <c:v>pos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'3 Schaubild'!$AG$127:$AG$135</c:f>
              <c:numCache>
                <c:formatCode>0</c:formatCode>
                <c:ptCount val="9"/>
                <c:pt idx="1">
                  <c:v>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Schaubild'!$AH$126</c:f>
              <c:strCache>
                <c:ptCount val="1"/>
                <c:pt idx="0">
                  <c:v>neg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'3 Schaubild'!$AH$127:$AH$135</c:f>
              <c:numCache>
                <c:formatCode>0</c:formatCode>
                <c:ptCount val="9"/>
                <c:pt idx="1">
                  <c:v>0</c:v>
                </c:pt>
                <c:pt idx="2">
                  <c:v>300</c:v>
                </c:pt>
                <c:pt idx="3">
                  <c:v>0</c:v>
                </c:pt>
                <c:pt idx="4">
                  <c:v>90</c:v>
                </c:pt>
                <c:pt idx="5">
                  <c:v>54</c:v>
                </c:pt>
                <c:pt idx="6">
                  <c:v>120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Schaubild'!$AI$126</c:f>
              <c:strCache>
                <c:ptCount val="1"/>
                <c:pt idx="0">
                  <c:v>sum_black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val>
            <c:numRef>
              <c:f>'3 Schaubild'!$AI$127:$AI$135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300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Schaubild'!$AJ$126</c:f>
              <c:strCache>
                <c:ptCount val="1"/>
                <c:pt idx="0">
                  <c:v>sum_red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'3 Schaubild'!$AJ$127:$AJ$135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'3 Schaubild'!$AK$126</c:f>
              <c:strCache>
                <c:ptCount val="1"/>
                <c:pt idx="0">
                  <c:v>sum_green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'3 Schaubild'!$AK$127:$AK$135</c:f>
              <c:numCache>
                <c:formatCode>0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79313280"/>
        <c:axId val="179351936"/>
      </c:barChart>
      <c:scatterChart>
        <c:scatterStyle val="lineMarker"/>
        <c:varyColors val="0"/>
        <c:ser>
          <c:idx val="6"/>
          <c:order val="6"/>
          <c:tx>
            <c:strRef>
              <c:f>'3 Schaubild'!$AN$126</c:f>
              <c:strCache>
                <c:ptCount val="1"/>
                <c:pt idx="0">
                  <c:v>ax lab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'3 Schaubild'!$S$127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Schaubild'!$S$128</c:f>
                  <c:strCache>
                    <c:ptCount val="1"/>
                    <c:pt idx="0">
                      <c:v>UMS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Schaubild'!$S$129</c:f>
                  <c:strCache>
                    <c:ptCount val="1"/>
                    <c:pt idx="0">
                      <c:v>PROKO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Schaubild'!$S$130</c:f>
                  <c:strCache>
                    <c:ptCount val="1"/>
                    <c:pt idx="0">
                      <c:v>DB 1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Schaubild'!$S$131</c:f>
                  <c:strCache>
                    <c:ptCount val="1"/>
                    <c:pt idx="0">
                      <c:v>PROMO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Schaubild'!$S$132</c:f>
                  <c:strCache>
                    <c:ptCount val="1"/>
                    <c:pt idx="0">
                      <c:v>LOG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Schaubild'!$S$133</c:f>
                  <c:strCache>
                    <c:ptCount val="1"/>
                    <c:pt idx="0">
                      <c:v>AD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Schaubild'!$S$134</c:f>
                  <c:strCache>
                    <c:ptCount val="1"/>
                    <c:pt idx="0">
                      <c:v>ERG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'3 Schaubild'!$S$135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Schaubild'!$S$57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Schaubild'!$AN$127:$AN$135</c:f>
              <c:numCache>
                <c:formatCode>0</c:formatCode>
                <c:ptCount val="9"/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</c:numCache>
            </c:numRef>
          </c:xVal>
          <c:yVal>
            <c:numRef>
              <c:f>'3 Schaubild'!$AM$127:$AM$135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'3 Schaubild'!$AP$126</c:f>
              <c:strCache>
                <c:ptCount val="1"/>
                <c:pt idx="0">
                  <c:v>val lab 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Schaubild'!$AR$127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Schaubild'!$AR$128</c:f>
                  <c:strCache>
                    <c:ptCount val="1"/>
                    <c:pt idx="0">
                      <c:v>+1000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Schaubild'!$AR$129</c:f>
                  <c:strCache>
                    <c:ptCount val="1"/>
                    <c:pt idx="0">
                      <c:v>-500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Schaubild'!$AR$130</c:f>
                  <c:strCache>
                    <c:ptCount val="1"/>
                    <c:pt idx="0">
                      <c:v>500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Schaubild'!$AR$131</c:f>
                  <c:strCache>
                    <c:ptCount val="1"/>
                    <c:pt idx="0">
                      <c:v>-150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Schaubild'!$AR$132</c:f>
                  <c:strCache>
                    <c:ptCount val="1"/>
                    <c:pt idx="0">
                      <c:v>-90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Schaubild'!$AR$133</c:f>
                  <c:strCache>
                    <c:ptCount val="1"/>
                    <c:pt idx="0">
                      <c:v>-200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Schaubild'!$AR$134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Schaubild'!$AR$135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Schaubild'!$AP$127:$AP$135</c:f>
              <c:numCache>
                <c:formatCode>0</c:formatCode>
                <c:ptCount val="9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</c:v>
                </c:pt>
              </c:numCache>
            </c:numRef>
          </c:xVal>
          <c:yVal>
            <c:numRef>
              <c:f>'3 Schaubild'!$AO$127:$AO$135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'3 Schaubild'!$AU$126</c:f>
              <c:strCache>
                <c:ptCount val="1"/>
                <c:pt idx="0">
                  <c:v>axis</c:v>
                </c:pt>
              </c:strCache>
            </c:strRef>
          </c:tx>
          <c:spPr>
            <a:ln w="38100" cap="sq">
              <a:solidFill>
                <a:schemeClr val="tx1"/>
              </a:solidFill>
              <a:miter lim="800000"/>
            </a:ln>
          </c:spPr>
          <c:marker>
            <c:symbol val="none"/>
          </c:marker>
          <c:xVal>
            <c:numRef>
              <c:f>'3 Schaubild'!$AU$127:$AU$128</c:f>
              <c:numCache>
                <c:formatCode>0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xVal>
          <c:yVal>
            <c:numRef>
              <c:f>'3 Schaubild'!$AT$127:$AT$128</c:f>
              <c:numCache>
                <c:formatCode>General</c:formatCode>
                <c:ptCount val="2"/>
                <c:pt idx="0">
                  <c:v>1.5</c:v>
                </c:pt>
                <c:pt idx="1">
                  <c:v>8.5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'3 Schaubild'!$AQ$126</c:f>
              <c:strCache>
                <c:ptCount val="1"/>
                <c:pt idx="0">
                  <c:v>val lab 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'3 Schaubild'!$AR$127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'3 Schaubild'!$AR$128</c:f>
                  <c:strCache>
                    <c:ptCount val="1"/>
                    <c:pt idx="0">
                      <c:v>+1000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'3 Schaubild'!$AR$129</c:f>
                  <c:strCache>
                    <c:ptCount val="1"/>
                    <c:pt idx="0">
                      <c:v>-500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'3 Schaubild'!$AR$130</c:f>
                  <c:strCache>
                    <c:ptCount val="1"/>
                    <c:pt idx="0">
                      <c:v>500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'3 Schaubild'!$AR$131</c:f>
                  <c:strCache>
                    <c:ptCount val="1"/>
                    <c:pt idx="0">
                      <c:v>-150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'3 Schaubild'!$AR$132</c:f>
                  <c:strCache>
                    <c:ptCount val="1"/>
                    <c:pt idx="0">
                      <c:v>-90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'3 Schaubild'!$AR$133</c:f>
                  <c:strCache>
                    <c:ptCount val="1"/>
                    <c:pt idx="0">
                      <c:v>-200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'3 Schaubild'!$AR$134</c:f>
                  <c:strCache>
                    <c:ptCount val="1"/>
                    <c:pt idx="0">
                      <c:v>60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'3 Schaubild'!$AR$135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'3 Schaubild'!$AR$57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'3 Schaubild'!$AR$58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 Schaubild'!$AQ$127:$AQ$135</c:f>
              <c:numCache>
                <c:formatCode>0</c:formatCode>
                <c:ptCount val="9"/>
                <c:pt idx="0">
                  <c:v>0</c:v>
                </c:pt>
                <c:pt idx="1">
                  <c:v>780</c:v>
                </c:pt>
                <c:pt idx="2">
                  <c:v>780</c:v>
                </c:pt>
                <c:pt idx="3">
                  <c:v>480</c:v>
                </c:pt>
                <c:pt idx="4">
                  <c:v>480</c:v>
                </c:pt>
                <c:pt idx="5">
                  <c:v>390</c:v>
                </c:pt>
                <c:pt idx="6">
                  <c:v>336</c:v>
                </c:pt>
                <c:pt idx="7">
                  <c:v>216</c:v>
                </c:pt>
                <c:pt idx="8">
                  <c:v>0</c:v>
                </c:pt>
              </c:numCache>
            </c:numRef>
          </c:xVal>
          <c:yVal>
            <c:numRef>
              <c:f>'3 Schaubild'!$AO$127:$AO$135</c:f>
              <c:numCache>
                <c:formatCode>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'3 Schaubild'!$AX$129</c:f>
              <c:strCache>
                <c:ptCount val="1"/>
                <c:pt idx="0">
                  <c:v>lines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'3 Schaubild'!$AY$129:$BP$129</c:f>
              <c:numCache>
                <c:formatCode>General</c:formatCode>
                <c:ptCount val="18"/>
                <c:pt idx="0">
                  <c:v>800</c:v>
                </c:pt>
                <c:pt idx="1">
                  <c:v>800</c:v>
                </c:pt>
                <c:pt idx="3">
                  <c:v>500</c:v>
                </c:pt>
                <c:pt idx="4">
                  <c:v>500</c:v>
                </c:pt>
                <c:pt idx="6">
                  <c:v>500</c:v>
                </c:pt>
                <c:pt idx="7">
                  <c:v>500</c:v>
                </c:pt>
                <c:pt idx="9">
                  <c:v>410</c:v>
                </c:pt>
                <c:pt idx="10">
                  <c:v>410</c:v>
                </c:pt>
                <c:pt idx="12">
                  <c:v>356</c:v>
                </c:pt>
                <c:pt idx="13">
                  <c:v>356</c:v>
                </c:pt>
                <c:pt idx="15">
                  <c:v>236</c:v>
                </c:pt>
                <c:pt idx="16">
                  <c:v>236</c:v>
                </c:pt>
              </c:numCache>
            </c:numRef>
          </c:xVal>
          <c:yVal>
            <c:numRef>
              <c:f>'3 Schaubild'!$AY$128:$BP$128</c:f>
              <c:numCache>
                <c:formatCode>0.0</c:formatCode>
                <c:ptCount val="18"/>
                <c:pt idx="0">
                  <c:v>2.3846153846153846</c:v>
                </c:pt>
                <c:pt idx="1">
                  <c:v>2.6153846153846154</c:v>
                </c:pt>
                <c:pt idx="3">
                  <c:v>3.3846153846153846</c:v>
                </c:pt>
                <c:pt idx="4">
                  <c:v>3.6153846153846154</c:v>
                </c:pt>
                <c:pt idx="6">
                  <c:v>4.384615384615385</c:v>
                </c:pt>
                <c:pt idx="7">
                  <c:v>4.615384615384615</c:v>
                </c:pt>
                <c:pt idx="9">
                  <c:v>5.384615384615385</c:v>
                </c:pt>
                <c:pt idx="10">
                  <c:v>5.615384615384615</c:v>
                </c:pt>
                <c:pt idx="12">
                  <c:v>6.384615384615385</c:v>
                </c:pt>
                <c:pt idx="13">
                  <c:v>6.615384615384615</c:v>
                </c:pt>
                <c:pt idx="15">
                  <c:v>7.384615384615385</c:v>
                </c:pt>
                <c:pt idx="16">
                  <c:v>7.615384615384615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55008"/>
        <c:axId val="179353472"/>
      </c:scatterChart>
      <c:catAx>
        <c:axId val="179313280"/>
        <c:scaling>
          <c:orientation val="maxMin"/>
        </c:scaling>
        <c:delete val="1"/>
        <c:axPos val="l"/>
        <c:majorTickMark val="out"/>
        <c:minorTickMark val="none"/>
        <c:tickLblPos val="none"/>
        <c:crossAx val="179351936"/>
        <c:crosses val="autoZero"/>
        <c:auto val="1"/>
        <c:lblAlgn val="ctr"/>
        <c:lblOffset val="100"/>
        <c:noMultiLvlLbl val="0"/>
      </c:catAx>
      <c:valAx>
        <c:axId val="179351936"/>
        <c:scaling>
          <c:orientation val="minMax"/>
          <c:max val="1000"/>
          <c:min val="0"/>
        </c:scaling>
        <c:delete val="1"/>
        <c:axPos val="t"/>
        <c:numFmt formatCode="0" sourceLinked="1"/>
        <c:majorTickMark val="out"/>
        <c:minorTickMark val="none"/>
        <c:tickLblPos val="none"/>
        <c:crossAx val="179313280"/>
        <c:crosses val="autoZero"/>
        <c:crossBetween val="between"/>
      </c:valAx>
      <c:valAx>
        <c:axId val="179353472"/>
        <c:scaling>
          <c:orientation val="maxMin"/>
          <c:max val="9.5"/>
          <c:min val="0.5"/>
        </c:scaling>
        <c:delete val="0"/>
        <c:axPos val="r"/>
        <c:numFmt formatCode="0" sourceLinked="1"/>
        <c:majorTickMark val="out"/>
        <c:minorTickMark val="none"/>
        <c:tickLblPos val="none"/>
        <c:crossAx val="179355008"/>
        <c:crosses val="max"/>
        <c:crossBetween val="midCat"/>
      </c:valAx>
      <c:valAx>
        <c:axId val="179355008"/>
        <c:scaling>
          <c:orientation val="minMax"/>
          <c:max val="1000"/>
          <c:min val="0"/>
        </c:scaling>
        <c:delete val="1"/>
        <c:axPos val="b"/>
        <c:numFmt formatCode="0" sourceLinked="1"/>
        <c:majorTickMark val="out"/>
        <c:minorTickMark val="none"/>
        <c:tickLblPos val="none"/>
        <c:crossAx val="179353472"/>
        <c:crosses val="max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8</xdr:col>
      <xdr:colOff>0</xdr:colOff>
      <xdr:row>12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89647</xdr:rowOff>
    </xdr:from>
    <xdr:to>
      <xdr:col>8</xdr:col>
      <xdr:colOff>0</xdr:colOff>
      <xdr:row>21</xdr:row>
      <xdr:rowOff>3922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89647</xdr:rowOff>
    </xdr:from>
    <xdr:to>
      <xdr:col>8</xdr:col>
      <xdr:colOff>0</xdr:colOff>
      <xdr:row>21</xdr:row>
      <xdr:rowOff>3922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</xdr:row>
      <xdr:rowOff>89647</xdr:rowOff>
    </xdr:from>
    <xdr:to>
      <xdr:col>12</xdr:col>
      <xdr:colOff>0</xdr:colOff>
      <xdr:row>21</xdr:row>
      <xdr:rowOff>3922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11</xdr:row>
      <xdr:rowOff>89647</xdr:rowOff>
    </xdr:from>
    <xdr:to>
      <xdr:col>16</xdr:col>
      <xdr:colOff>0</xdr:colOff>
      <xdr:row>21</xdr:row>
      <xdr:rowOff>3922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21</xdr:row>
      <xdr:rowOff>89647</xdr:rowOff>
    </xdr:from>
    <xdr:to>
      <xdr:col>8</xdr:col>
      <xdr:colOff>0</xdr:colOff>
      <xdr:row>31</xdr:row>
      <xdr:rowOff>3922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21</xdr:row>
      <xdr:rowOff>89647</xdr:rowOff>
    </xdr:from>
    <xdr:to>
      <xdr:col>12</xdr:col>
      <xdr:colOff>0</xdr:colOff>
      <xdr:row>31</xdr:row>
      <xdr:rowOff>3922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21</xdr:row>
      <xdr:rowOff>89647</xdr:rowOff>
    </xdr:from>
    <xdr:to>
      <xdr:col>16</xdr:col>
      <xdr:colOff>0</xdr:colOff>
      <xdr:row>31</xdr:row>
      <xdr:rowOff>3922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31</xdr:row>
      <xdr:rowOff>89647</xdr:rowOff>
    </xdr:from>
    <xdr:to>
      <xdr:col>8</xdr:col>
      <xdr:colOff>0</xdr:colOff>
      <xdr:row>41</xdr:row>
      <xdr:rowOff>22972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31</xdr:row>
      <xdr:rowOff>89647</xdr:rowOff>
    </xdr:from>
    <xdr:to>
      <xdr:col>12</xdr:col>
      <xdr:colOff>0</xdr:colOff>
      <xdr:row>41</xdr:row>
      <xdr:rowOff>22972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31</xdr:row>
      <xdr:rowOff>89647</xdr:rowOff>
    </xdr:from>
    <xdr:to>
      <xdr:col>16</xdr:col>
      <xdr:colOff>0</xdr:colOff>
      <xdr:row>41</xdr:row>
      <xdr:rowOff>22972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chert.com/" TargetMode="External"/><Relationship Id="rId1" Type="http://schemas.openxmlformats.org/officeDocument/2006/relationships/hyperlink" Target="mailto:markus.wolff@hichert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showGridLines="0" showRowColHeaders="0" tabSelected="1" workbookViewId="0">
      <selection activeCell="B2" sqref="B2"/>
    </sheetView>
  </sheetViews>
  <sheetFormatPr baseColWidth="10" defaultColWidth="9.140625" defaultRowHeight="15" x14ac:dyDescent="0.25"/>
  <cols>
    <col min="1" max="3" width="2.85546875" customWidth="1"/>
    <col min="12" max="13" width="2.85546875" customWidth="1"/>
  </cols>
  <sheetData>
    <row r="2" spans="2:14" x14ac:dyDescent="0.25">
      <c r="B2" s="48"/>
      <c r="D2" s="27"/>
      <c r="E2" s="27"/>
      <c r="F2" s="27"/>
      <c r="G2" s="27"/>
      <c r="H2" s="27"/>
      <c r="I2" s="27"/>
      <c r="J2" s="27"/>
      <c r="K2" s="27"/>
      <c r="M2" s="48"/>
    </row>
    <row r="3" spans="2:14" x14ac:dyDescent="0.25">
      <c r="C3" s="68"/>
      <c r="D3" s="27"/>
      <c r="E3" s="27"/>
      <c r="F3" s="27"/>
      <c r="G3" s="27"/>
      <c r="H3" s="27"/>
      <c r="I3" s="27"/>
      <c r="J3" s="27"/>
      <c r="K3" s="27"/>
      <c r="L3" s="69"/>
    </row>
    <row r="4" spans="2:14" x14ac:dyDescent="0.25">
      <c r="B4" s="27"/>
      <c r="C4" s="6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14" x14ac:dyDescent="0.25">
      <c r="B5" s="27"/>
      <c r="C5" s="6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 x14ac:dyDescent="0.25">
      <c r="B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x14ac:dyDescent="0.25">
      <c r="B7" s="27"/>
      <c r="C7" s="67" t="s">
        <v>84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2:14" x14ac:dyDescent="0.25">
      <c r="B8" s="27"/>
      <c r="C8" s="67" t="s">
        <v>85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 x14ac:dyDescent="0.25">
      <c r="B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2:14" x14ac:dyDescent="0.25">
      <c r="B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2:14" x14ac:dyDescent="0.25">
      <c r="B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2:14" x14ac:dyDescent="0.25">
      <c r="B12" s="27"/>
      <c r="C12" s="67" t="s">
        <v>86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2:14" x14ac:dyDescent="0.25">
      <c r="B13" s="27"/>
      <c r="C13" s="73" t="s">
        <v>88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2:14" x14ac:dyDescent="0.25"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2:14" x14ac:dyDescent="0.25">
      <c r="C15" s="74" t="s">
        <v>90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2:14" x14ac:dyDescent="0.25">
      <c r="B16" s="27"/>
      <c r="C16" s="67" t="s">
        <v>87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2:14" x14ac:dyDescent="0.25">
      <c r="B17" s="27"/>
      <c r="C17" s="73" t="s">
        <v>89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4" x14ac:dyDescent="0.25"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2:14" x14ac:dyDescent="0.25">
      <c r="C19" s="70"/>
      <c r="D19" s="27"/>
      <c r="E19" s="27"/>
      <c r="F19" s="27"/>
      <c r="G19" s="27"/>
      <c r="H19" s="27"/>
      <c r="I19" s="27"/>
      <c r="J19" s="27"/>
      <c r="K19" s="27"/>
      <c r="L19" s="71"/>
    </row>
    <row r="20" spans="2:14" x14ac:dyDescent="0.25">
      <c r="B20" s="48"/>
      <c r="D20" s="27"/>
      <c r="E20" s="27"/>
      <c r="F20" s="27"/>
      <c r="G20" s="27"/>
      <c r="H20" s="27"/>
      <c r="I20" s="27"/>
      <c r="J20" s="27"/>
      <c r="K20" s="27"/>
      <c r="M20" s="48"/>
    </row>
    <row r="21" spans="2:14" x14ac:dyDescent="0.25">
      <c r="D21" s="27"/>
      <c r="E21" s="27"/>
      <c r="F21" s="27"/>
      <c r="G21" s="27"/>
      <c r="H21" s="27"/>
      <c r="I21" s="27"/>
      <c r="J21" s="27"/>
      <c r="K21" s="27"/>
    </row>
    <row r="22" spans="2:14" x14ac:dyDescent="0.25">
      <c r="D22" s="27"/>
      <c r="E22" s="27"/>
      <c r="F22" s="27"/>
      <c r="G22" s="27"/>
      <c r="H22" s="27"/>
      <c r="I22" s="27"/>
      <c r="J22" s="27"/>
      <c r="K22" s="27"/>
    </row>
    <row r="23" spans="2:14" x14ac:dyDescent="0.25">
      <c r="D23" s="72"/>
    </row>
    <row r="24" spans="2:14" x14ac:dyDescent="0.25">
      <c r="D24" s="72"/>
    </row>
  </sheetData>
  <hyperlinks>
    <hyperlink ref="C13" r:id="rId1"/>
    <hyperlink ref="C17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BQ42"/>
  <sheetViews>
    <sheetView zoomScaleNormal="100" workbookViewId="0">
      <selection activeCell="B3" sqref="B3"/>
    </sheetView>
  </sheetViews>
  <sheetFormatPr baseColWidth="10" defaultColWidth="9.140625" defaultRowHeight="15" x14ac:dyDescent="0.25"/>
  <cols>
    <col min="1" max="2" width="2.85546875" customWidth="1"/>
    <col min="9" max="10" width="2.85546875" customWidth="1"/>
    <col min="11" max="11" width="14.28515625" customWidth="1"/>
    <col min="12" max="12" width="9.140625" style="2"/>
    <col min="15" max="15" width="2.85546875" customWidth="1"/>
    <col min="16" max="22" width="9.140625" style="2"/>
    <col min="23" max="23" width="2.85546875" customWidth="1"/>
    <col min="24" max="29" width="9.140625" style="2"/>
    <col min="30" max="30" width="2.85546875" customWidth="1"/>
    <col min="37" max="37" width="2.85546875" customWidth="1"/>
    <col min="40" max="40" width="2.85546875" customWidth="1"/>
    <col min="41" max="41" width="9.140625" style="2"/>
  </cols>
  <sheetData>
    <row r="3" spans="2:69" x14ac:dyDescent="0.25">
      <c r="B3" s="26"/>
      <c r="I3" s="26"/>
      <c r="K3" s="5" t="s">
        <v>13</v>
      </c>
      <c r="L3" s="6" t="s">
        <v>10</v>
      </c>
      <c r="M3" s="7" t="s">
        <v>8</v>
      </c>
      <c r="N3" s="80" t="s">
        <v>9</v>
      </c>
      <c r="P3" s="13" t="s">
        <v>24</v>
      </c>
      <c r="Q3" s="13" t="s">
        <v>26</v>
      </c>
      <c r="R3" s="13" t="s">
        <v>27</v>
      </c>
      <c r="S3" s="13" t="s">
        <v>8</v>
      </c>
      <c r="T3" s="13" t="s">
        <v>28</v>
      </c>
      <c r="U3" s="13" t="s">
        <v>29</v>
      </c>
      <c r="V3" s="13" t="s">
        <v>25</v>
      </c>
      <c r="X3" s="2" t="s">
        <v>19</v>
      </c>
      <c r="Y3" s="2" t="s">
        <v>15</v>
      </c>
      <c r="Z3" s="2" t="s">
        <v>16</v>
      </c>
      <c r="AA3" s="2" t="s">
        <v>32</v>
      </c>
      <c r="AB3" s="2" t="s">
        <v>20</v>
      </c>
      <c r="AC3" s="2" t="s">
        <v>21</v>
      </c>
      <c r="AE3" s="2" t="s">
        <v>40</v>
      </c>
      <c r="AF3" s="2" t="s">
        <v>39</v>
      </c>
      <c r="AG3" s="2" t="s">
        <v>42</v>
      </c>
      <c r="AH3" s="2" t="s">
        <v>56</v>
      </c>
      <c r="AI3" s="2" t="s">
        <v>55</v>
      </c>
      <c r="AJ3" s="2" t="s">
        <v>48</v>
      </c>
      <c r="AL3" s="2" t="s">
        <v>41</v>
      </c>
      <c r="AM3" s="2" t="s">
        <v>17</v>
      </c>
      <c r="AO3" s="2" t="s">
        <v>58</v>
      </c>
      <c r="AP3" s="2" t="s">
        <v>49</v>
      </c>
      <c r="AQ3">
        <v>2</v>
      </c>
      <c r="AR3">
        <v>2</v>
      </c>
      <c r="AS3">
        <v>2</v>
      </c>
      <c r="AT3">
        <v>3</v>
      </c>
      <c r="AU3">
        <v>3</v>
      </c>
      <c r="AV3">
        <v>3</v>
      </c>
      <c r="AW3">
        <v>4</v>
      </c>
      <c r="AX3">
        <v>4</v>
      </c>
      <c r="AY3">
        <v>4</v>
      </c>
      <c r="AZ3">
        <v>5</v>
      </c>
      <c r="BA3">
        <v>5</v>
      </c>
      <c r="BB3">
        <v>5</v>
      </c>
      <c r="BC3">
        <v>6</v>
      </c>
      <c r="BD3">
        <v>6</v>
      </c>
      <c r="BE3">
        <v>6</v>
      </c>
      <c r="BF3">
        <v>7</v>
      </c>
      <c r="BG3">
        <v>7</v>
      </c>
      <c r="BH3">
        <v>7</v>
      </c>
    </row>
    <row r="4" spans="2:69" x14ac:dyDescent="0.25">
      <c r="K4" s="75"/>
      <c r="L4" s="76"/>
      <c r="M4" s="76"/>
      <c r="N4" s="81"/>
      <c r="P4" s="17">
        <v>1</v>
      </c>
      <c r="Q4" s="77"/>
      <c r="R4" s="78"/>
      <c r="S4" s="78"/>
      <c r="T4" s="79"/>
      <c r="U4" s="77"/>
      <c r="V4" s="77"/>
      <c r="X4" s="77"/>
      <c r="Y4" s="77"/>
      <c r="Z4" s="77"/>
      <c r="AA4" s="77"/>
      <c r="AB4" s="77"/>
      <c r="AC4" s="77"/>
      <c r="AE4" s="77">
        <f>P4</f>
        <v>1</v>
      </c>
      <c r="AF4" s="77"/>
      <c r="AG4" s="77">
        <f t="shared" ref="AG4:AG12" si="0">P4</f>
        <v>1</v>
      </c>
      <c r="AH4" s="77">
        <v>0</v>
      </c>
      <c r="AI4" s="77">
        <v>0</v>
      </c>
      <c r="AJ4" s="13" t="str">
        <f t="shared" ref="AJ4:AJ12" si="1">IF(R4,TEXT(S4,$L$22),TEXT(L4,$L$21))</f>
        <v/>
      </c>
      <c r="AL4" s="2">
        <v>1.5</v>
      </c>
      <c r="AM4" s="15">
        <f>$V$14</f>
        <v>150</v>
      </c>
      <c r="AO4" s="13"/>
      <c r="AP4" s="2" t="s">
        <v>50</v>
      </c>
      <c r="AQ4">
        <v>1</v>
      </c>
      <c r="AR4">
        <v>2</v>
      </c>
      <c r="AS4">
        <v>3</v>
      </c>
      <c r="AT4">
        <v>1</v>
      </c>
      <c r="AU4">
        <v>2</v>
      </c>
      <c r="AV4">
        <v>3</v>
      </c>
      <c r="AW4">
        <v>1</v>
      </c>
      <c r="AX4">
        <v>2</v>
      </c>
      <c r="AY4">
        <v>3</v>
      </c>
      <c r="AZ4">
        <v>1</v>
      </c>
      <c r="BA4">
        <v>2</v>
      </c>
      <c r="BB4">
        <v>3</v>
      </c>
      <c r="BC4">
        <v>1</v>
      </c>
      <c r="BD4">
        <v>2</v>
      </c>
      <c r="BE4">
        <v>3</v>
      </c>
      <c r="BF4">
        <v>1</v>
      </c>
      <c r="BG4">
        <v>2</v>
      </c>
      <c r="BH4">
        <v>3</v>
      </c>
    </row>
    <row r="5" spans="2:69" x14ac:dyDescent="0.25">
      <c r="K5" s="25" t="s">
        <v>6</v>
      </c>
      <c r="L5" s="24">
        <v>950</v>
      </c>
      <c r="M5" s="7"/>
      <c r="N5" s="82" t="str">
        <f>IF(AND(ISBLANK(M5),L5&lt;0),"left","right")</f>
        <v>right</v>
      </c>
      <c r="P5" s="17">
        <v>2</v>
      </c>
      <c r="Q5" s="17">
        <f t="shared" ref="Q5:Q11" si="2">IF(AND(ISBLANK(L5),ISBLANK(M5)),0,P5)</f>
        <v>2</v>
      </c>
      <c r="R5" s="20" t="b">
        <v>0</v>
      </c>
      <c r="S5" s="17">
        <f t="shared" ref="S5:S11" si="3">S4+IF(R5,0,L5)</f>
        <v>950</v>
      </c>
      <c r="T5" s="21">
        <f t="shared" ref="T5:T11" si="4">L5*$L$17</f>
        <v>712.5</v>
      </c>
      <c r="U5" s="17">
        <f t="shared" ref="U5:U11" si="5">S5*$L$17</f>
        <v>712.5</v>
      </c>
      <c r="V5" s="17">
        <f t="shared" ref="V5:V11" si="6">U5+$V$14</f>
        <v>862.5</v>
      </c>
      <c r="X5" s="23">
        <f t="shared" ref="X5:X11" si="7">IF(R5,IF(S5&gt;0,$V$14,$V$14+U5),IF(T5&gt;0,V5-T5,V5))</f>
        <v>150</v>
      </c>
      <c r="Y5" s="15">
        <f t="shared" ref="Y5:Y11" si="8">IF(AND(R5=FALSE,T5&gt;0),ABS(T5),0)</f>
        <v>712.5</v>
      </c>
      <c r="Z5" s="15">
        <f t="shared" ref="Z5:Z11" si="9">IF(AND(R5=FALSE,T5&lt;0),ABS(T5),0)</f>
        <v>0</v>
      </c>
      <c r="AA5" s="15">
        <f t="shared" ref="AA5:AA11" si="10">IF(M5=$P$18,ABS(U5),0)</f>
        <v>0</v>
      </c>
      <c r="AB5" s="15">
        <f t="shared" ref="AB5:AB11" si="11">IF(AND(M5=$P$19,U5&lt;0),ABS(U5),0)</f>
        <v>0</v>
      </c>
      <c r="AC5" s="15">
        <f t="shared" ref="AC5:AC11" si="12">IF(AND(M5=$P$19,U5&gt;0),ABS(U5),0)</f>
        <v>0</v>
      </c>
      <c r="AE5" s="15">
        <f t="shared" ref="AE5:AE12" si="13">P5</f>
        <v>2</v>
      </c>
      <c r="AF5" s="15">
        <f t="shared" ref="AF5:AF11" si="14">$V$14+$M$19</f>
        <v>150</v>
      </c>
      <c r="AG5" s="15">
        <f t="shared" si="0"/>
        <v>2</v>
      </c>
      <c r="AH5" s="15" t="e">
        <f t="shared" ref="AH5:AH11" si="15">IF(N5=$P$23,X5-$M$20,#N/A)</f>
        <v>#N/A</v>
      </c>
      <c r="AI5" s="15">
        <f t="shared" ref="AI5:AI11" si="16">IF(N5=$P$22,X5+SUM(Y5:AC5)+$M$20,#N/A)</f>
        <v>842.5</v>
      </c>
      <c r="AJ5" s="2" t="str">
        <f t="shared" si="1"/>
        <v>+950</v>
      </c>
      <c r="AL5">
        <f>Q14+0.5</f>
        <v>8.5</v>
      </c>
      <c r="AM5" s="15">
        <f>$V$14</f>
        <v>150</v>
      </c>
      <c r="AO5" s="2" t="b">
        <f t="shared" ref="AO5:AO11" si="17">IF(SUM(Y5:AC5)=0,TRUE,FALSE)</f>
        <v>0</v>
      </c>
      <c r="AP5" s="2"/>
      <c r="AQ5" s="2"/>
    </row>
    <row r="6" spans="2:69" x14ac:dyDescent="0.25">
      <c r="K6" s="25" t="s">
        <v>1</v>
      </c>
      <c r="L6" s="24">
        <v>-255</v>
      </c>
      <c r="M6" s="4"/>
      <c r="N6" s="82" t="str">
        <f t="shared" ref="N6:N11" si="18">IF(AND(ISBLANK(M6),L6&lt;0),"left","right")</f>
        <v>left</v>
      </c>
      <c r="P6" s="17">
        <v>3</v>
      </c>
      <c r="Q6" s="17">
        <f t="shared" si="2"/>
        <v>3</v>
      </c>
      <c r="R6" s="17" t="b">
        <f t="shared" ref="R6:R11" si="19">IF(ISBLANK(M6),FALSE,TRUE)</f>
        <v>0</v>
      </c>
      <c r="S6" s="17">
        <f t="shared" si="3"/>
        <v>695</v>
      </c>
      <c r="T6" s="21">
        <f t="shared" si="4"/>
        <v>-191.25</v>
      </c>
      <c r="U6" s="17">
        <f t="shared" si="5"/>
        <v>521.25</v>
      </c>
      <c r="V6" s="17">
        <f t="shared" si="6"/>
        <v>671.25</v>
      </c>
      <c r="X6" s="23">
        <f t="shared" si="7"/>
        <v>671.25</v>
      </c>
      <c r="Y6" s="15">
        <f t="shared" si="8"/>
        <v>0</v>
      </c>
      <c r="Z6" s="15">
        <f t="shared" si="9"/>
        <v>191.25</v>
      </c>
      <c r="AA6" s="15">
        <f t="shared" si="10"/>
        <v>0</v>
      </c>
      <c r="AB6" s="15">
        <f t="shared" si="11"/>
        <v>0</v>
      </c>
      <c r="AC6" s="15">
        <f t="shared" si="12"/>
        <v>0</v>
      </c>
      <c r="AE6" s="15">
        <f t="shared" si="13"/>
        <v>3</v>
      </c>
      <c r="AF6" s="15">
        <f t="shared" si="14"/>
        <v>150</v>
      </c>
      <c r="AG6" s="15">
        <f t="shared" si="0"/>
        <v>3</v>
      </c>
      <c r="AH6" s="15">
        <f t="shared" si="15"/>
        <v>691.25</v>
      </c>
      <c r="AI6" s="15" t="e">
        <f t="shared" si="16"/>
        <v>#N/A</v>
      </c>
      <c r="AJ6" s="2" t="str">
        <f t="shared" si="1"/>
        <v>-255</v>
      </c>
      <c r="AO6" s="2" t="b">
        <f t="shared" si="17"/>
        <v>0</v>
      </c>
      <c r="AP6" s="2"/>
    </row>
    <row r="7" spans="2:69" x14ac:dyDescent="0.25">
      <c r="K7" s="25" t="s">
        <v>0</v>
      </c>
      <c r="L7" s="24"/>
      <c r="M7" s="4" t="s">
        <v>31</v>
      </c>
      <c r="N7" s="82" t="str">
        <f t="shared" si="18"/>
        <v>right</v>
      </c>
      <c r="P7" s="17">
        <v>4</v>
      </c>
      <c r="Q7" s="17">
        <f t="shared" si="2"/>
        <v>4</v>
      </c>
      <c r="R7" s="17" t="b">
        <f t="shared" si="19"/>
        <v>1</v>
      </c>
      <c r="S7" s="17">
        <f t="shared" si="3"/>
        <v>695</v>
      </c>
      <c r="T7" s="21">
        <f t="shared" si="4"/>
        <v>0</v>
      </c>
      <c r="U7" s="17">
        <f t="shared" si="5"/>
        <v>521.25</v>
      </c>
      <c r="V7" s="17">
        <f t="shared" si="6"/>
        <v>671.25</v>
      </c>
      <c r="X7" s="23">
        <f t="shared" si="7"/>
        <v>150</v>
      </c>
      <c r="Y7" s="15">
        <f t="shared" si="8"/>
        <v>0</v>
      </c>
      <c r="Z7" s="15">
        <f t="shared" si="9"/>
        <v>0</v>
      </c>
      <c r="AA7" s="15">
        <f t="shared" si="10"/>
        <v>521.25</v>
      </c>
      <c r="AB7" s="15">
        <f t="shared" si="11"/>
        <v>0</v>
      </c>
      <c r="AC7" s="15">
        <f t="shared" si="12"/>
        <v>0</v>
      </c>
      <c r="AE7" s="15">
        <f t="shared" si="13"/>
        <v>4</v>
      </c>
      <c r="AF7" s="15">
        <f t="shared" si="14"/>
        <v>150</v>
      </c>
      <c r="AG7" s="15">
        <f t="shared" si="0"/>
        <v>4</v>
      </c>
      <c r="AH7" s="15" t="e">
        <f t="shared" si="15"/>
        <v>#N/A</v>
      </c>
      <c r="AI7" s="15">
        <f t="shared" si="16"/>
        <v>651.25</v>
      </c>
      <c r="AJ7" s="2" t="str">
        <f t="shared" si="1"/>
        <v>695</v>
      </c>
      <c r="AO7" s="2" t="b">
        <f t="shared" si="17"/>
        <v>0</v>
      </c>
      <c r="AP7" s="2" t="s">
        <v>51</v>
      </c>
      <c r="AQ7" s="22">
        <f>IF(AQ4=1,AQ3+$M$23,IF(AQ4=2,AQ3+1+IF(INDEX($AO4:$AO12,AQ3+1),+$M$23,-$M$23),#N/A))</f>
        <v>2.3846153846153846</v>
      </c>
      <c r="AR7" s="22">
        <f>IF(AR4=1,AR3+$M$23,IF(AR4=2,AR3+1+IF(INDEX($AO4:$AO12,AR3+1),+$M$23,-$M$23),#N/A))</f>
        <v>2.6153846153846154</v>
      </c>
      <c r="AS7" s="83"/>
      <c r="AT7" s="22">
        <f>IF(AT4=1,AT3+$M$23,IF(AT4=2,AT3+1+IF(INDEX($AO4:$AO12,AT3+1),+$M$23,-$M$23),#N/A))</f>
        <v>3.3846153846153846</v>
      </c>
      <c r="AU7" s="22">
        <f>IF(AU4=1,AU3+$M$23,IF(AU4=2,AU3+1+IF(INDEX($AO4:$AO12,AU3+1),+$M$23,-$M$23),#N/A))</f>
        <v>3.6153846153846154</v>
      </c>
      <c r="AV7" s="83"/>
      <c r="AW7" s="22">
        <f>IF(AW4=1,AW3+$M$23,IF(AW4=2,AW3+1+IF(INDEX($AO4:$AO12,AW3+1),+$M$23,-$M$23),#N/A))</f>
        <v>4.384615384615385</v>
      </c>
      <c r="AX7" s="22">
        <f>IF(AX4=1,AX3+$M$23,IF(AX4=2,AX3+1+IF(INDEX($AO4:$AO12,AX3+1),+$M$23,-$M$23),#N/A))</f>
        <v>4.615384615384615</v>
      </c>
      <c r="AY7" s="83"/>
      <c r="AZ7" s="22">
        <f>IF(AZ4=1,AZ3+$M$23,IF(AZ4=2,AZ3+1+IF(INDEX($AO4:$AO12,AZ3+1),+$M$23,-$M$23),#N/A))</f>
        <v>5.384615384615385</v>
      </c>
      <c r="BA7" s="22">
        <f>IF(BA4=1,BA3+$M$23,IF(BA4=2,BA3+1+IF(INDEX($AO4:$AO12,BA3+1),+$M$23,-$M$23),#N/A))</f>
        <v>5.615384615384615</v>
      </c>
      <c r="BB7" s="83"/>
      <c r="BC7" s="22">
        <f>IF(BC4=1,BC3+$M$23,IF(BC4=2,BC3+1+IF(INDEX($AO4:$AO12,BC3+1),+$M$23,-$M$23),#N/A))</f>
        <v>6.384615384615385</v>
      </c>
      <c r="BD7" s="22">
        <f>IF(BD4=1,BD3+$M$23,IF(BD4=2,BD3+1+IF(INDEX($AO4:$AO12,BD3+1),+$M$23,-$M$23),#N/A))</f>
        <v>6.615384615384615</v>
      </c>
      <c r="BE7" s="83"/>
      <c r="BF7" s="22">
        <f>IF(BF4=1,BF3+$M$23,IF(BF4=2,BF3+1+IF(INDEX($AO4:$AO12,BF3+1),+$M$23,-$M$23),#N/A))</f>
        <v>7.384615384615385</v>
      </c>
      <c r="BG7" s="22">
        <f>IF(BG4=1,BG3+$M$23,IF(BG4=2,BG3+1+IF(INDEX($AO4:$AO12,BG3+1),+$M$23,-$M$23),#N/A))</f>
        <v>7.615384615384615</v>
      </c>
      <c r="BH7" s="83"/>
      <c r="BI7" s="22"/>
      <c r="BJ7" s="22"/>
      <c r="BK7" s="22"/>
      <c r="BL7" s="22"/>
      <c r="BM7" s="22"/>
      <c r="BN7" s="22"/>
      <c r="BO7" s="22"/>
      <c r="BP7" s="22"/>
      <c r="BQ7" s="22"/>
    </row>
    <row r="8" spans="2:69" x14ac:dyDescent="0.25">
      <c r="K8" s="25" t="s">
        <v>2</v>
      </c>
      <c r="L8" s="24">
        <v>-125</v>
      </c>
      <c r="M8" s="4"/>
      <c r="N8" s="82" t="str">
        <f t="shared" si="18"/>
        <v>left</v>
      </c>
      <c r="P8" s="17">
        <v>5</v>
      </c>
      <c r="Q8" s="17">
        <f t="shared" si="2"/>
        <v>5</v>
      </c>
      <c r="R8" s="17" t="b">
        <f t="shared" si="19"/>
        <v>0</v>
      </c>
      <c r="S8" s="17">
        <f t="shared" si="3"/>
        <v>570</v>
      </c>
      <c r="T8" s="21">
        <f t="shared" si="4"/>
        <v>-93.75</v>
      </c>
      <c r="U8" s="17">
        <f t="shared" si="5"/>
        <v>427.5</v>
      </c>
      <c r="V8" s="17">
        <f t="shared" si="6"/>
        <v>577.5</v>
      </c>
      <c r="X8" s="23">
        <f t="shared" si="7"/>
        <v>577.5</v>
      </c>
      <c r="Y8" s="15">
        <f t="shared" si="8"/>
        <v>0</v>
      </c>
      <c r="Z8" s="15">
        <f t="shared" si="9"/>
        <v>93.75</v>
      </c>
      <c r="AA8" s="15">
        <f t="shared" si="10"/>
        <v>0</v>
      </c>
      <c r="AB8" s="15">
        <f t="shared" si="11"/>
        <v>0</v>
      </c>
      <c r="AC8" s="15">
        <f t="shared" si="12"/>
        <v>0</v>
      </c>
      <c r="AE8" s="15">
        <f t="shared" si="13"/>
        <v>5</v>
      </c>
      <c r="AF8" s="15">
        <f t="shared" si="14"/>
        <v>150</v>
      </c>
      <c r="AG8" s="15">
        <f t="shared" si="0"/>
        <v>5</v>
      </c>
      <c r="AH8" s="15">
        <f t="shared" si="15"/>
        <v>597.5</v>
      </c>
      <c r="AI8" s="15" t="e">
        <f t="shared" si="16"/>
        <v>#N/A</v>
      </c>
      <c r="AJ8" s="2" t="str">
        <f t="shared" si="1"/>
        <v>-125</v>
      </c>
      <c r="AO8" s="2" t="b">
        <f t="shared" si="17"/>
        <v>0</v>
      </c>
      <c r="AP8" s="2" t="s">
        <v>12</v>
      </c>
      <c r="AQ8" s="2">
        <f>IF(AQ3&lt;$Q14,INDEX($V4:$V12,AQ3),#N/A)</f>
        <v>862.5</v>
      </c>
      <c r="AR8" s="2">
        <f>IF(AR3&lt;$Q14,INDEX($V4:$V12,AR3),#N/A)</f>
        <v>862.5</v>
      </c>
      <c r="AS8" s="13"/>
      <c r="AT8" s="2">
        <f>IF(AT3&lt;$Q14,INDEX($V4:$V12,AT3),#N/A)</f>
        <v>671.25</v>
      </c>
      <c r="AU8" s="2">
        <f>IF(AU3&lt;$Q14,INDEX($V4:$V12,AU3),#N/A)</f>
        <v>671.25</v>
      </c>
      <c r="AV8" s="13"/>
      <c r="AW8" s="2">
        <f>IF(AW3&lt;$Q14,INDEX($V4:$V12,AW3),#N/A)</f>
        <v>671.25</v>
      </c>
      <c r="AX8" s="2">
        <f>IF(AX3&lt;$Q14,INDEX($V4:$V12,AX3),#N/A)</f>
        <v>671.25</v>
      </c>
      <c r="AY8" s="13"/>
      <c r="AZ8" s="2">
        <f>IF(AZ3&lt;$Q14,INDEX($V4:$V12,AZ3),#N/A)</f>
        <v>577.5</v>
      </c>
      <c r="BA8" s="2">
        <f>IF(BA3&lt;$Q14,INDEX($V4:$V12,BA3),#N/A)</f>
        <v>577.5</v>
      </c>
      <c r="BB8" s="13"/>
      <c r="BC8" s="2">
        <f>IF(BC3&lt;$Q14,INDEX($V4:$V12,BC3),#N/A)</f>
        <v>465</v>
      </c>
      <c r="BD8" s="2">
        <f>IF(BD3&lt;$Q14,INDEX($V4:$V12,BD3),#N/A)</f>
        <v>465</v>
      </c>
      <c r="BE8" s="13"/>
      <c r="BF8" s="2">
        <f>IF(BF3&lt;$Q14,INDEX($V4:$V12,BF3),#N/A)</f>
        <v>315</v>
      </c>
      <c r="BG8" s="2">
        <f>IF(BG3&lt;$Q14,INDEX($V4:$V12,BG3),#N/A)</f>
        <v>315</v>
      </c>
      <c r="BH8" s="13"/>
      <c r="BI8" s="2"/>
      <c r="BJ8" s="2"/>
      <c r="BK8" s="2"/>
      <c r="BL8" s="2"/>
      <c r="BM8" s="2"/>
      <c r="BN8" s="2"/>
      <c r="BO8" s="2"/>
      <c r="BP8" s="2"/>
      <c r="BQ8" s="2"/>
    </row>
    <row r="9" spans="2:69" x14ac:dyDescent="0.25">
      <c r="K9" s="25" t="s">
        <v>3</v>
      </c>
      <c r="L9" s="24">
        <v>-150</v>
      </c>
      <c r="M9" s="4"/>
      <c r="N9" s="82" t="str">
        <f t="shared" si="18"/>
        <v>left</v>
      </c>
      <c r="P9" s="17">
        <v>6</v>
      </c>
      <c r="Q9" s="17">
        <f t="shared" si="2"/>
        <v>6</v>
      </c>
      <c r="R9" s="17" t="b">
        <f t="shared" si="19"/>
        <v>0</v>
      </c>
      <c r="S9" s="17">
        <f t="shared" si="3"/>
        <v>420</v>
      </c>
      <c r="T9" s="21">
        <f t="shared" si="4"/>
        <v>-112.5</v>
      </c>
      <c r="U9" s="17">
        <f t="shared" si="5"/>
        <v>315</v>
      </c>
      <c r="V9" s="17">
        <f t="shared" si="6"/>
        <v>465</v>
      </c>
      <c r="X9" s="23">
        <f t="shared" si="7"/>
        <v>465</v>
      </c>
      <c r="Y9" s="15">
        <f t="shared" si="8"/>
        <v>0</v>
      </c>
      <c r="Z9" s="15">
        <f t="shared" si="9"/>
        <v>112.5</v>
      </c>
      <c r="AA9" s="15">
        <f t="shared" si="10"/>
        <v>0</v>
      </c>
      <c r="AB9" s="15">
        <f t="shared" si="11"/>
        <v>0</v>
      </c>
      <c r="AC9" s="15">
        <f t="shared" si="12"/>
        <v>0</v>
      </c>
      <c r="AE9" s="15">
        <f t="shared" si="13"/>
        <v>6</v>
      </c>
      <c r="AF9" s="15">
        <f t="shared" si="14"/>
        <v>150</v>
      </c>
      <c r="AG9" s="15">
        <f t="shared" si="0"/>
        <v>6</v>
      </c>
      <c r="AH9" s="15">
        <f t="shared" si="15"/>
        <v>485</v>
      </c>
      <c r="AI9" s="15" t="e">
        <f t="shared" si="16"/>
        <v>#N/A</v>
      </c>
      <c r="AJ9" s="2" t="str">
        <f t="shared" si="1"/>
        <v>-150</v>
      </c>
      <c r="AO9" s="2" t="b">
        <f t="shared" si="17"/>
        <v>0</v>
      </c>
    </row>
    <row r="10" spans="2:69" x14ac:dyDescent="0.25">
      <c r="K10" s="25" t="s">
        <v>4</v>
      </c>
      <c r="L10" s="24">
        <v>-200</v>
      </c>
      <c r="M10" s="4"/>
      <c r="N10" s="82" t="str">
        <f t="shared" si="18"/>
        <v>left</v>
      </c>
      <c r="P10" s="17">
        <v>7</v>
      </c>
      <c r="Q10" s="17">
        <f t="shared" si="2"/>
        <v>7</v>
      </c>
      <c r="R10" s="17" t="b">
        <f t="shared" si="19"/>
        <v>0</v>
      </c>
      <c r="S10" s="17">
        <f t="shared" si="3"/>
        <v>220</v>
      </c>
      <c r="T10" s="21">
        <f t="shared" si="4"/>
        <v>-150</v>
      </c>
      <c r="U10" s="17">
        <f t="shared" si="5"/>
        <v>165</v>
      </c>
      <c r="V10" s="17">
        <f t="shared" si="6"/>
        <v>315</v>
      </c>
      <c r="X10" s="23">
        <f t="shared" si="7"/>
        <v>315</v>
      </c>
      <c r="Y10" s="15">
        <f t="shared" si="8"/>
        <v>0</v>
      </c>
      <c r="Z10" s="15">
        <f t="shared" si="9"/>
        <v>150</v>
      </c>
      <c r="AA10" s="15">
        <f t="shared" si="10"/>
        <v>0</v>
      </c>
      <c r="AB10" s="15">
        <f t="shared" si="11"/>
        <v>0</v>
      </c>
      <c r="AC10" s="15">
        <f t="shared" si="12"/>
        <v>0</v>
      </c>
      <c r="AE10" s="15">
        <f t="shared" si="13"/>
        <v>7</v>
      </c>
      <c r="AF10" s="15">
        <f t="shared" si="14"/>
        <v>150</v>
      </c>
      <c r="AG10" s="15">
        <f t="shared" si="0"/>
        <v>7</v>
      </c>
      <c r="AH10" s="15">
        <f t="shared" si="15"/>
        <v>335</v>
      </c>
      <c r="AI10" s="15" t="e">
        <f t="shared" si="16"/>
        <v>#N/A</v>
      </c>
      <c r="AJ10" s="2" t="str">
        <f t="shared" si="1"/>
        <v>-200</v>
      </c>
      <c r="AO10" s="2" t="b">
        <f t="shared" si="17"/>
        <v>0</v>
      </c>
    </row>
    <row r="11" spans="2:69" x14ac:dyDescent="0.25">
      <c r="K11" s="25" t="s">
        <v>5</v>
      </c>
      <c r="L11" s="24"/>
      <c r="M11" s="4" t="s">
        <v>7</v>
      </c>
      <c r="N11" s="82" t="str">
        <f t="shared" si="18"/>
        <v>right</v>
      </c>
      <c r="P11" s="17">
        <v>8</v>
      </c>
      <c r="Q11" s="17">
        <f t="shared" si="2"/>
        <v>8</v>
      </c>
      <c r="R11" s="17" t="b">
        <f t="shared" si="19"/>
        <v>1</v>
      </c>
      <c r="S11" s="17">
        <f t="shared" si="3"/>
        <v>220</v>
      </c>
      <c r="T11" s="21">
        <f t="shared" si="4"/>
        <v>0</v>
      </c>
      <c r="U11" s="17">
        <f t="shared" si="5"/>
        <v>165</v>
      </c>
      <c r="V11" s="17">
        <f t="shared" si="6"/>
        <v>315</v>
      </c>
      <c r="X11" s="23">
        <f t="shared" si="7"/>
        <v>150</v>
      </c>
      <c r="Y11" s="15">
        <f t="shared" si="8"/>
        <v>0</v>
      </c>
      <c r="Z11" s="15">
        <f t="shared" si="9"/>
        <v>0</v>
      </c>
      <c r="AA11" s="15">
        <f t="shared" si="10"/>
        <v>0</v>
      </c>
      <c r="AB11" s="15">
        <f t="shared" si="11"/>
        <v>0</v>
      </c>
      <c r="AC11" s="15">
        <f t="shared" si="12"/>
        <v>165</v>
      </c>
      <c r="AE11" s="15">
        <f t="shared" si="13"/>
        <v>8</v>
      </c>
      <c r="AF11" s="15">
        <f t="shared" si="14"/>
        <v>150</v>
      </c>
      <c r="AG11" s="15">
        <f t="shared" si="0"/>
        <v>8</v>
      </c>
      <c r="AH11" s="15" t="e">
        <f t="shared" si="15"/>
        <v>#N/A</v>
      </c>
      <c r="AI11" s="15">
        <f t="shared" si="16"/>
        <v>295</v>
      </c>
      <c r="AJ11" s="2" t="str">
        <f t="shared" si="1"/>
        <v>220</v>
      </c>
      <c r="AO11" s="2" t="b">
        <f t="shared" si="17"/>
        <v>0</v>
      </c>
    </row>
    <row r="12" spans="2:69" x14ac:dyDescent="0.25">
      <c r="K12" s="75"/>
      <c r="L12" s="76"/>
      <c r="M12" s="76"/>
      <c r="N12" s="81"/>
      <c r="P12" s="17">
        <v>9</v>
      </c>
      <c r="Q12" s="77"/>
      <c r="R12" s="77"/>
      <c r="S12" s="77"/>
      <c r="T12" s="79"/>
      <c r="U12" s="77"/>
      <c r="V12" s="77"/>
      <c r="X12" s="77"/>
      <c r="Y12" s="77"/>
      <c r="Z12" s="77"/>
      <c r="AA12" s="77"/>
      <c r="AB12" s="77"/>
      <c r="AC12" s="77"/>
      <c r="AE12" s="77">
        <f t="shared" si="13"/>
        <v>9</v>
      </c>
      <c r="AF12" s="77"/>
      <c r="AG12" s="77">
        <f t="shared" si="0"/>
        <v>9</v>
      </c>
      <c r="AH12" s="77">
        <v>0</v>
      </c>
      <c r="AI12" s="77">
        <v>0</v>
      </c>
      <c r="AJ12" s="13" t="str">
        <f t="shared" si="1"/>
        <v/>
      </c>
      <c r="AO12" s="13"/>
    </row>
    <row r="13" spans="2:69" x14ac:dyDescent="0.25">
      <c r="B13" s="26"/>
      <c r="I13" s="26"/>
      <c r="L13" s="14"/>
      <c r="Q13" s="13" t="s">
        <v>23</v>
      </c>
      <c r="V13" s="13" t="s">
        <v>22</v>
      </c>
      <c r="AE13" s="2"/>
      <c r="AF13" s="2"/>
      <c r="AG13" s="2"/>
      <c r="AH13" s="2"/>
      <c r="AI13" s="2"/>
    </row>
    <row r="14" spans="2:69" x14ac:dyDescent="0.25">
      <c r="Q14" s="16">
        <f>MAX(Q4:Q12)</f>
        <v>8</v>
      </c>
      <c r="V14" s="17">
        <f>MAX(ABS(MIN(MIN(U4:U12,0))),M18)</f>
        <v>150</v>
      </c>
      <c r="AG14" s="2"/>
      <c r="AH14" s="2"/>
      <c r="AI14" s="2"/>
    </row>
    <row r="15" spans="2:69" x14ac:dyDescent="0.25">
      <c r="AG15" s="2"/>
      <c r="AH15" s="2"/>
      <c r="AI15" s="2"/>
    </row>
    <row r="16" spans="2:69" x14ac:dyDescent="0.25">
      <c r="K16" t="s">
        <v>57</v>
      </c>
      <c r="M16" s="9"/>
      <c r="N16" s="9"/>
      <c r="P16" s="2" t="s">
        <v>79</v>
      </c>
      <c r="R16" s="27" t="s">
        <v>33</v>
      </c>
    </row>
    <row r="17" spans="11:19" x14ac:dyDescent="0.25">
      <c r="K17" s="10" t="s">
        <v>14</v>
      </c>
      <c r="L17" s="3">
        <v>0.75</v>
      </c>
      <c r="N17" s="12"/>
      <c r="P17" s="13" t="s">
        <v>8</v>
      </c>
      <c r="R17" s="65" t="s">
        <v>63</v>
      </c>
    </row>
    <row r="18" spans="11:19" x14ac:dyDescent="0.25">
      <c r="K18" s="10" t="s">
        <v>11</v>
      </c>
      <c r="L18" s="11">
        <v>0.15</v>
      </c>
      <c r="M18" s="18">
        <f>L18*$L$24</f>
        <v>150</v>
      </c>
      <c r="N18" s="12"/>
      <c r="P18" s="3" t="s">
        <v>31</v>
      </c>
      <c r="R18" s="31"/>
      <c r="S18" t="s">
        <v>34</v>
      </c>
    </row>
    <row r="19" spans="11:19" x14ac:dyDescent="0.25">
      <c r="K19" s="10" t="s">
        <v>44</v>
      </c>
      <c r="L19" s="29">
        <f>15%-L18</f>
        <v>0</v>
      </c>
      <c r="M19" s="18">
        <f>L19*$L$24</f>
        <v>0</v>
      </c>
      <c r="N19" s="12"/>
      <c r="P19" s="3" t="s">
        <v>7</v>
      </c>
      <c r="R19" s="32"/>
      <c r="S19" t="s">
        <v>35</v>
      </c>
    </row>
    <row r="20" spans="11:19" x14ac:dyDescent="0.25">
      <c r="K20" s="10" t="s">
        <v>43</v>
      </c>
      <c r="L20" s="11">
        <v>-0.02</v>
      </c>
      <c r="M20" s="18">
        <f>L20*$L$24</f>
        <v>-20</v>
      </c>
      <c r="N20" s="12"/>
      <c r="R20" s="33"/>
      <c r="S20" t="s">
        <v>38</v>
      </c>
    </row>
    <row r="21" spans="11:19" x14ac:dyDescent="0.25">
      <c r="K21" s="10" t="s">
        <v>45</v>
      </c>
      <c r="L21" s="28" t="s">
        <v>52</v>
      </c>
      <c r="N21" s="12"/>
      <c r="P21" s="13" t="s">
        <v>9</v>
      </c>
      <c r="R21" s="34"/>
      <c r="S21" t="s">
        <v>36</v>
      </c>
    </row>
    <row r="22" spans="11:19" x14ac:dyDescent="0.25">
      <c r="K22" s="10" t="s">
        <v>53</v>
      </c>
      <c r="L22" s="28" t="s">
        <v>54</v>
      </c>
      <c r="P22" s="3" t="s">
        <v>18</v>
      </c>
      <c r="R22" s="35"/>
      <c r="S22" t="s">
        <v>37</v>
      </c>
    </row>
    <row r="23" spans="11:19" x14ac:dyDescent="0.25">
      <c r="K23" s="10" t="s">
        <v>46</v>
      </c>
      <c r="L23" s="11">
        <v>0.3</v>
      </c>
      <c r="M23" s="19">
        <f>(1/(1+L23))/2</f>
        <v>0.38461538461538458</v>
      </c>
      <c r="N23" s="12"/>
      <c r="P23" s="3" t="s">
        <v>30</v>
      </c>
      <c r="R23" s="65" t="s">
        <v>64</v>
      </c>
    </row>
    <row r="24" spans="11:19" x14ac:dyDescent="0.25">
      <c r="K24" s="10" t="s">
        <v>47</v>
      </c>
      <c r="L24" s="16">
        <v>1000</v>
      </c>
      <c r="R24" s="38"/>
      <c r="S24" s="36" t="s">
        <v>59</v>
      </c>
    </row>
    <row r="25" spans="11:19" x14ac:dyDescent="0.25">
      <c r="R25" s="39"/>
      <c r="S25" s="36" t="s">
        <v>60</v>
      </c>
    </row>
    <row r="26" spans="11:19" x14ac:dyDescent="0.25">
      <c r="R26" s="40"/>
      <c r="S26" s="36" t="s">
        <v>61</v>
      </c>
    </row>
    <row r="27" spans="11:19" x14ac:dyDescent="0.25">
      <c r="R27" s="41"/>
      <c r="S27" s="36" t="s">
        <v>62</v>
      </c>
    </row>
    <row r="42" spans="12:12" x14ac:dyDescent="0.25">
      <c r="L42"/>
    </row>
  </sheetData>
  <conditionalFormatting sqref="L4:L12">
    <cfRule type="expression" dxfId="197" priority="7">
      <formula>M4&lt;&gt;""</formula>
    </cfRule>
  </conditionalFormatting>
  <conditionalFormatting sqref="L4">
    <cfRule type="expression" dxfId="196" priority="5">
      <formula>M4&lt;&gt;""</formula>
    </cfRule>
  </conditionalFormatting>
  <conditionalFormatting sqref="M4:N4">
    <cfRule type="expression" dxfId="195" priority="4">
      <formula>N4&lt;&gt;""</formula>
    </cfRule>
  </conditionalFormatting>
  <conditionalFormatting sqref="M4:N4">
    <cfRule type="expression" dxfId="194" priority="3">
      <formula>N4&lt;&gt;""</formula>
    </cfRule>
  </conditionalFormatting>
  <conditionalFormatting sqref="M12:N12">
    <cfRule type="expression" dxfId="193" priority="2">
      <formula>N12&lt;&gt;""</formula>
    </cfRule>
  </conditionalFormatting>
  <conditionalFormatting sqref="M12:N12">
    <cfRule type="expression" dxfId="192" priority="1">
      <formula>N12&lt;&gt;""</formula>
    </cfRule>
  </conditionalFormatting>
  <dataValidations count="3">
    <dataValidation type="custom" allowBlank="1" showInputMessage="1" showErrorMessage="1" sqref="M5">
      <formula1>""""""</formula1>
    </dataValidation>
    <dataValidation type="list" allowBlank="1" showInputMessage="1" showErrorMessage="1" sqref="M6:M11">
      <formula1>$P$18:$P$19</formula1>
    </dataValidation>
    <dataValidation type="list" allowBlank="1" showInputMessage="1" showErrorMessage="1" sqref="N5:N11">
      <formula1>$P$22:$P$23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64"/>
  <sheetViews>
    <sheetView zoomScaleNormal="100" workbookViewId="0">
      <selection activeCell="B2" sqref="B2"/>
    </sheetView>
  </sheetViews>
  <sheetFormatPr baseColWidth="10" defaultColWidth="9.140625" defaultRowHeight="15" x14ac:dyDescent="0.25"/>
  <cols>
    <col min="1" max="1" width="2.85546875" style="84" customWidth="1"/>
    <col min="2" max="2" width="2.85546875" style="87" customWidth="1"/>
    <col min="3" max="3" width="1" style="47" customWidth="1"/>
    <col min="4" max="4" width="0.28515625" style="47" customWidth="1"/>
    <col min="5" max="5" width="0.42578125" style="47" customWidth="1"/>
    <col min="6" max="7" width="14.28515625" style="47" customWidth="1"/>
    <col min="8" max="8" width="15" style="47" customWidth="1"/>
    <col min="9" max="9" width="1.42578125" style="47" customWidth="1"/>
    <col min="10" max="11" width="14.28515625" style="47" customWidth="1"/>
    <col min="12" max="12" width="15" style="47" customWidth="1"/>
    <col min="13" max="13" width="1.42578125" style="47" customWidth="1"/>
    <col min="14" max="15" width="14.28515625" style="47" customWidth="1"/>
    <col min="16" max="16" width="15" style="47" customWidth="1"/>
    <col min="17" max="17" width="1.85546875" style="47" customWidth="1"/>
    <col min="18" max="18" width="2.85546875" customWidth="1"/>
    <col min="19" max="19" width="17.140625" customWidth="1"/>
    <col min="23" max="23" width="2.85546875" customWidth="1"/>
    <col min="24" max="30" width="9.140625" style="2"/>
    <col min="31" max="31" width="2.85546875" customWidth="1"/>
    <col min="32" max="37" width="9.140625" style="2"/>
    <col min="38" max="38" width="2.85546875" customWidth="1"/>
    <col min="40" max="40" width="9.140625" customWidth="1"/>
    <col min="45" max="45" width="2.85546875" customWidth="1"/>
    <col min="48" max="48" width="2.85546875" customWidth="1"/>
    <col min="49" max="49" width="9.140625" style="2"/>
  </cols>
  <sheetData>
    <row r="1" spans="1:49" s="84" customFormat="1" ht="15" customHeight="1" x14ac:dyDescent="0.2">
      <c r="C1" s="84">
        <v>7</v>
      </c>
      <c r="D1" s="84">
        <v>2</v>
      </c>
      <c r="E1" s="84">
        <v>3</v>
      </c>
      <c r="F1" s="84">
        <v>100</v>
      </c>
      <c r="G1" s="84">
        <v>100</v>
      </c>
      <c r="H1" s="84">
        <v>105</v>
      </c>
      <c r="I1" s="84">
        <v>10</v>
      </c>
      <c r="J1" s="84">
        <v>100</v>
      </c>
      <c r="K1" s="84">
        <v>100</v>
      </c>
      <c r="L1" s="84">
        <v>105</v>
      </c>
      <c r="M1" s="84">
        <v>10</v>
      </c>
      <c r="N1" s="84">
        <v>100</v>
      </c>
      <c r="O1" s="84">
        <v>100</v>
      </c>
      <c r="P1" s="84">
        <v>105</v>
      </c>
      <c r="Q1" s="84">
        <v>13</v>
      </c>
      <c r="R1" s="84">
        <v>20</v>
      </c>
      <c r="X1" s="85"/>
      <c r="Y1" s="85"/>
      <c r="Z1" s="85"/>
      <c r="AA1" s="85"/>
      <c r="AB1" s="85"/>
      <c r="AC1" s="85"/>
      <c r="AD1" s="85"/>
      <c r="AF1" s="85"/>
      <c r="AG1" s="85"/>
      <c r="AH1" s="85"/>
      <c r="AI1" s="85"/>
      <c r="AJ1" s="85"/>
      <c r="AK1" s="85"/>
      <c r="AW1" s="85"/>
    </row>
    <row r="2" spans="1:49" s="89" customFormat="1" ht="15" customHeight="1" x14ac:dyDescent="0.25">
      <c r="A2" s="84"/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6"/>
      <c r="S2" s="88">
        <f>SUM(C1:Q1)</f>
        <v>960</v>
      </c>
      <c r="T2" s="88">
        <f>960-S2</f>
        <v>0</v>
      </c>
      <c r="X2" s="90"/>
      <c r="Y2" s="90"/>
      <c r="Z2" s="90"/>
      <c r="AA2" s="90"/>
      <c r="AB2" s="90"/>
      <c r="AC2" s="90"/>
      <c r="AD2" s="90"/>
      <c r="AF2" s="90"/>
      <c r="AG2" s="90"/>
      <c r="AH2" s="90"/>
      <c r="AI2" s="90"/>
      <c r="AJ2" s="90"/>
      <c r="AK2" s="90"/>
      <c r="AW2" s="90"/>
    </row>
    <row r="3" spans="1:49" s="56" customFormat="1" ht="4.5" customHeight="1" x14ac:dyDescent="0.25">
      <c r="A3" s="91">
        <v>6</v>
      </c>
      <c r="B3" s="92"/>
      <c r="C3" s="55" t="s">
        <v>80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 t="s">
        <v>80</v>
      </c>
      <c r="R3" s="54"/>
      <c r="X3" s="57"/>
      <c r="Y3" s="57"/>
      <c r="Z3" s="57"/>
      <c r="AA3" s="57"/>
      <c r="AB3" s="57"/>
      <c r="AC3" s="57"/>
      <c r="AD3" s="57"/>
      <c r="AF3" s="57"/>
      <c r="AG3" s="57"/>
      <c r="AH3" s="57"/>
      <c r="AI3" s="57"/>
      <c r="AJ3" s="57"/>
      <c r="AK3" s="57"/>
      <c r="AW3" s="57"/>
    </row>
    <row r="4" spans="1:49" ht="18" customHeight="1" x14ac:dyDescent="0.25">
      <c r="A4" s="93">
        <v>24</v>
      </c>
      <c r="B4" s="94"/>
      <c r="C4" s="53"/>
      <c r="D4" s="58" t="s">
        <v>83</v>
      </c>
      <c r="E4" s="53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3"/>
      <c r="R4" s="27"/>
      <c r="S4" s="27"/>
    </row>
    <row r="5" spans="1:49" ht="18" customHeight="1" x14ac:dyDescent="0.25">
      <c r="A5" s="84">
        <v>24</v>
      </c>
      <c r="D5" s="58" t="s">
        <v>83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3"/>
    </row>
    <row r="6" spans="1:49" ht="2.25" customHeight="1" x14ac:dyDescent="0.25">
      <c r="A6" s="84">
        <v>3</v>
      </c>
      <c r="E6" s="5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49" ht="2.25" customHeight="1" x14ac:dyDescent="0.25">
      <c r="A7" s="84">
        <v>3</v>
      </c>
      <c r="E7" s="53"/>
      <c r="Q7" s="53"/>
    </row>
    <row r="8" spans="1:49" ht="15" customHeight="1" x14ac:dyDescent="0.25">
      <c r="A8" s="84">
        <v>20</v>
      </c>
      <c r="C8" s="46"/>
      <c r="E8" s="46" t="s">
        <v>82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53"/>
    </row>
    <row r="9" spans="1:49" ht="15" customHeight="1" x14ac:dyDescent="0.25">
      <c r="A9" s="84">
        <v>20</v>
      </c>
      <c r="C9" s="46"/>
      <c r="E9" s="46" t="s">
        <v>82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49" ht="15" customHeight="1" x14ac:dyDescent="0.25">
      <c r="A10" s="84">
        <v>20</v>
      </c>
      <c r="C10" s="46"/>
      <c r="E10" s="46" t="s">
        <v>82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S10" t="s">
        <v>57</v>
      </c>
      <c r="X10" s="36" t="s">
        <v>79</v>
      </c>
      <c r="Z10" s="27" t="s">
        <v>33</v>
      </c>
      <c r="AF10" t="s">
        <v>68</v>
      </c>
    </row>
    <row r="11" spans="1:49" ht="6.75" customHeight="1" x14ac:dyDescent="0.25">
      <c r="A11" s="84">
        <v>9</v>
      </c>
      <c r="T11" s="2"/>
      <c r="U11" s="9"/>
    </row>
    <row r="12" spans="1:49" ht="15" customHeight="1" x14ac:dyDescent="0.25">
      <c r="A12" s="84">
        <v>20</v>
      </c>
      <c r="F12" s="66" t="str">
        <f>S47</f>
        <v>München</v>
      </c>
      <c r="G12" s="60"/>
      <c r="H12" s="60"/>
      <c r="J12" s="60"/>
      <c r="K12" s="60"/>
      <c r="L12" s="60"/>
      <c r="N12" s="60"/>
      <c r="O12" s="60"/>
      <c r="P12" s="60"/>
      <c r="S12" s="10" t="s">
        <v>14</v>
      </c>
      <c r="T12" s="3">
        <v>0.6</v>
      </c>
      <c r="X12" s="13" t="s">
        <v>8</v>
      </c>
      <c r="Z12" s="37" t="s">
        <v>63</v>
      </c>
      <c r="AF12" s="36"/>
      <c r="AG12" s="2" t="s">
        <v>71</v>
      </c>
      <c r="AH12" s="2" t="s">
        <v>72</v>
      </c>
      <c r="AI12" s="2" t="s">
        <v>73</v>
      </c>
    </row>
    <row r="13" spans="1:49" ht="15" customHeight="1" x14ac:dyDescent="0.25">
      <c r="A13" s="84">
        <v>20</v>
      </c>
      <c r="F13" s="60"/>
      <c r="G13" s="60"/>
      <c r="H13" s="60"/>
      <c r="J13" s="60"/>
      <c r="K13" s="60"/>
      <c r="L13" s="60"/>
      <c r="N13" s="60"/>
      <c r="O13" s="60"/>
      <c r="P13" s="60"/>
      <c r="S13" s="10" t="s">
        <v>11</v>
      </c>
      <c r="T13" s="11">
        <v>0.2</v>
      </c>
      <c r="U13" s="18">
        <f>T13*$T$19</f>
        <v>200</v>
      </c>
      <c r="X13" s="3" t="s">
        <v>31</v>
      </c>
      <c r="Z13" s="31"/>
      <c r="AA13" t="s">
        <v>34</v>
      </c>
      <c r="AF13" t="s">
        <v>69</v>
      </c>
      <c r="AG13" s="2">
        <v>3</v>
      </c>
      <c r="AH13" s="2">
        <f>ROWS(S47:BY58)+1</f>
        <v>13</v>
      </c>
      <c r="AI13" s="2">
        <f>SUM(A21)</f>
        <v>9</v>
      </c>
    </row>
    <row r="14" spans="1:49" ht="15" customHeight="1" x14ac:dyDescent="0.25">
      <c r="A14" s="84">
        <v>20</v>
      </c>
      <c r="F14" s="60"/>
      <c r="G14" s="60"/>
      <c r="H14" s="60"/>
      <c r="J14" s="60"/>
      <c r="K14" s="60"/>
      <c r="L14" s="60"/>
      <c r="N14" s="60"/>
      <c r="O14" s="60"/>
      <c r="P14" s="60"/>
      <c r="S14" s="10" t="s">
        <v>44</v>
      </c>
      <c r="T14" s="29">
        <f>20%-T13</f>
        <v>0</v>
      </c>
      <c r="U14" s="18">
        <f>T14*$T$19</f>
        <v>0</v>
      </c>
      <c r="X14" s="3" t="s">
        <v>7</v>
      </c>
      <c r="Z14" s="32"/>
      <c r="AA14" t="s">
        <v>35</v>
      </c>
      <c r="AF14" t="s">
        <v>70</v>
      </c>
      <c r="AG14" s="2">
        <v>3</v>
      </c>
      <c r="AH14" s="45">
        <f>COLUMNS(X47:BP58)</f>
        <v>45</v>
      </c>
      <c r="AI14" s="2">
        <f>I1</f>
        <v>10</v>
      </c>
    </row>
    <row r="15" spans="1:49" ht="15" customHeight="1" x14ac:dyDescent="0.25">
      <c r="A15" s="84">
        <v>20</v>
      </c>
      <c r="F15" s="60"/>
      <c r="G15" s="60"/>
      <c r="H15" s="60"/>
      <c r="J15" s="60"/>
      <c r="K15" s="60"/>
      <c r="L15" s="60"/>
      <c r="N15" s="60"/>
      <c r="O15" s="60"/>
      <c r="P15" s="60"/>
      <c r="S15" s="10" t="s">
        <v>43</v>
      </c>
      <c r="T15" s="11">
        <v>-0.02</v>
      </c>
      <c r="U15" s="18">
        <f>T15*$T$19</f>
        <v>-20</v>
      </c>
      <c r="Z15" s="33"/>
      <c r="AA15" t="s">
        <v>38</v>
      </c>
    </row>
    <row r="16" spans="1:49" ht="15" customHeight="1" x14ac:dyDescent="0.25">
      <c r="A16" s="84">
        <v>20</v>
      </c>
      <c r="F16" s="60"/>
      <c r="G16" s="60"/>
      <c r="H16" s="60"/>
      <c r="J16" s="60"/>
      <c r="K16" s="60"/>
      <c r="L16" s="60"/>
      <c r="N16" s="60"/>
      <c r="O16" s="60"/>
      <c r="P16" s="60"/>
      <c r="S16" s="10" t="s">
        <v>45</v>
      </c>
      <c r="T16" s="28" t="s">
        <v>52</v>
      </c>
      <c r="X16" s="13" t="s">
        <v>9</v>
      </c>
      <c r="Z16" s="34"/>
      <c r="AA16" t="s">
        <v>36</v>
      </c>
    </row>
    <row r="17" spans="1:27" ht="15" customHeight="1" x14ac:dyDescent="0.25">
      <c r="A17" s="84">
        <v>20</v>
      </c>
      <c r="F17" s="60"/>
      <c r="G17" s="60"/>
      <c r="H17" s="60"/>
      <c r="J17" s="60"/>
      <c r="K17" s="60"/>
      <c r="L17" s="60"/>
      <c r="N17" s="60"/>
      <c r="O17" s="60"/>
      <c r="P17" s="60"/>
      <c r="S17" s="10" t="s">
        <v>53</v>
      </c>
      <c r="T17" s="28" t="s">
        <v>54</v>
      </c>
      <c r="X17" s="3" t="s">
        <v>18</v>
      </c>
      <c r="Z17" s="35"/>
      <c r="AA17" t="s">
        <v>37</v>
      </c>
    </row>
    <row r="18" spans="1:27" ht="15" customHeight="1" x14ac:dyDescent="0.25">
      <c r="A18" s="84">
        <v>20</v>
      </c>
      <c r="F18" s="60"/>
      <c r="G18" s="60"/>
      <c r="H18" s="60"/>
      <c r="J18" s="60"/>
      <c r="K18" s="60"/>
      <c r="L18" s="60"/>
      <c r="N18" s="60"/>
      <c r="O18" s="60"/>
      <c r="P18" s="60"/>
      <c r="S18" s="10" t="s">
        <v>46</v>
      </c>
      <c r="T18" s="11">
        <v>0.3</v>
      </c>
      <c r="U18" s="19">
        <f>(1/(1+T18))/2</f>
        <v>0.38461538461538458</v>
      </c>
      <c r="X18" s="3" t="s">
        <v>30</v>
      </c>
    </row>
    <row r="19" spans="1:27" ht="15" customHeight="1" x14ac:dyDescent="0.25">
      <c r="A19" s="84">
        <v>20</v>
      </c>
      <c r="F19" s="60"/>
      <c r="G19" s="60"/>
      <c r="H19" s="60"/>
      <c r="J19" s="60"/>
      <c r="K19" s="60"/>
      <c r="L19" s="60"/>
      <c r="N19" s="60"/>
      <c r="O19" s="60"/>
      <c r="P19" s="60"/>
      <c r="S19" s="10" t="s">
        <v>47</v>
      </c>
      <c r="T19" s="16">
        <v>1000</v>
      </c>
      <c r="Z19" s="37" t="s">
        <v>64</v>
      </c>
    </row>
    <row r="20" spans="1:27" ht="15" customHeight="1" x14ac:dyDescent="0.25">
      <c r="A20" s="84">
        <v>20</v>
      </c>
      <c r="F20" s="60"/>
      <c r="G20" s="60"/>
      <c r="H20" s="60"/>
      <c r="J20" s="60"/>
      <c r="K20" s="60"/>
      <c r="L20" s="60"/>
      <c r="N20" s="60"/>
      <c r="O20" s="60"/>
      <c r="P20" s="60"/>
      <c r="S20" s="42" t="s">
        <v>22</v>
      </c>
      <c r="T20" s="17">
        <f>MAX(ABS(MIN(MIN(AC49:AC57,0))),U13)</f>
        <v>200</v>
      </c>
      <c r="U20" s="43" t="s">
        <v>74</v>
      </c>
      <c r="Z20" s="38"/>
      <c r="AA20" s="36" t="s">
        <v>59</v>
      </c>
    </row>
    <row r="21" spans="1:27" ht="6.75" customHeight="1" x14ac:dyDescent="0.25">
      <c r="A21" s="84">
        <v>9</v>
      </c>
    </row>
    <row r="22" spans="1:27" ht="15" customHeight="1" x14ac:dyDescent="0.25">
      <c r="A22" s="84">
        <v>20</v>
      </c>
      <c r="F22" s="60"/>
      <c r="G22" s="60"/>
      <c r="H22" s="60"/>
      <c r="J22" s="60"/>
      <c r="K22" s="60"/>
      <c r="L22" s="60"/>
      <c r="N22" s="60"/>
      <c r="O22" s="60"/>
      <c r="P22" s="60"/>
      <c r="Z22" s="39"/>
      <c r="AA22" s="36" t="s">
        <v>60</v>
      </c>
    </row>
    <row r="23" spans="1:27" ht="15" customHeight="1" x14ac:dyDescent="0.25">
      <c r="A23" s="84">
        <v>20</v>
      </c>
      <c r="F23" s="60"/>
      <c r="G23" s="60"/>
      <c r="H23" s="60"/>
      <c r="J23" s="60"/>
      <c r="K23" s="60"/>
      <c r="L23" s="60"/>
      <c r="N23" s="60"/>
      <c r="O23" s="60"/>
      <c r="P23" s="60"/>
      <c r="Z23" s="40"/>
      <c r="AA23" s="36" t="s">
        <v>61</v>
      </c>
    </row>
    <row r="24" spans="1:27" ht="15" customHeight="1" x14ac:dyDescent="0.25">
      <c r="A24" s="84">
        <v>20</v>
      </c>
      <c r="F24" s="60"/>
      <c r="G24" s="60"/>
      <c r="H24" s="60"/>
      <c r="J24" s="60"/>
      <c r="K24" s="60"/>
      <c r="L24" s="60"/>
      <c r="N24" s="60"/>
      <c r="O24" s="60"/>
      <c r="P24" s="60"/>
      <c r="Z24" s="41"/>
      <c r="AA24" s="36" t="s">
        <v>62</v>
      </c>
    </row>
    <row r="25" spans="1:27" ht="15" customHeight="1" x14ac:dyDescent="0.25">
      <c r="A25" s="84">
        <v>20</v>
      </c>
      <c r="F25" s="60"/>
      <c r="G25" s="60"/>
      <c r="H25" s="60"/>
      <c r="J25" s="60"/>
      <c r="K25" s="60"/>
      <c r="L25" s="60"/>
      <c r="N25" s="60"/>
      <c r="O25" s="60"/>
      <c r="P25" s="60"/>
    </row>
    <row r="26" spans="1:27" ht="15" customHeight="1" x14ac:dyDescent="0.25">
      <c r="A26" s="84">
        <v>20</v>
      </c>
      <c r="F26" s="60"/>
      <c r="G26" s="60"/>
      <c r="H26" s="60"/>
      <c r="J26" s="60"/>
      <c r="K26" s="60"/>
      <c r="L26" s="60"/>
      <c r="N26" s="60"/>
      <c r="O26" s="60"/>
      <c r="P26" s="60"/>
    </row>
    <row r="27" spans="1:27" ht="15" customHeight="1" x14ac:dyDescent="0.25">
      <c r="A27" s="84">
        <v>20</v>
      </c>
      <c r="F27" s="60"/>
      <c r="G27" s="60"/>
      <c r="H27" s="60"/>
      <c r="J27" s="60"/>
      <c r="K27" s="60"/>
      <c r="L27" s="60"/>
      <c r="N27" s="60"/>
      <c r="O27" s="60"/>
      <c r="P27" s="60"/>
    </row>
    <row r="28" spans="1:27" ht="15" customHeight="1" x14ac:dyDescent="0.25">
      <c r="A28" s="84">
        <v>20</v>
      </c>
      <c r="F28" s="60"/>
      <c r="G28" s="60"/>
      <c r="H28" s="60"/>
      <c r="J28" s="60"/>
      <c r="K28" s="60"/>
      <c r="L28" s="60"/>
      <c r="N28" s="60"/>
      <c r="O28" s="60"/>
      <c r="P28" s="60"/>
    </row>
    <row r="29" spans="1:27" ht="15" customHeight="1" x14ac:dyDescent="0.25">
      <c r="A29" s="84">
        <v>20</v>
      </c>
      <c r="F29" s="60"/>
      <c r="G29" s="60"/>
      <c r="H29" s="60"/>
      <c r="J29" s="60"/>
      <c r="K29" s="60"/>
      <c r="L29" s="60"/>
      <c r="N29" s="60"/>
      <c r="O29" s="60"/>
      <c r="P29" s="60"/>
    </row>
    <row r="30" spans="1:27" ht="15" customHeight="1" x14ac:dyDescent="0.25">
      <c r="A30" s="84">
        <v>20</v>
      </c>
      <c r="F30" s="60"/>
      <c r="G30" s="60"/>
      <c r="H30" s="60"/>
      <c r="J30" s="61"/>
      <c r="K30" s="60"/>
      <c r="L30" s="60"/>
      <c r="N30" s="60"/>
      <c r="O30" s="60"/>
      <c r="P30" s="60"/>
    </row>
    <row r="31" spans="1:27" ht="6.75" customHeight="1" x14ac:dyDescent="0.25">
      <c r="A31" s="84">
        <v>9</v>
      </c>
      <c r="J31" s="59"/>
    </row>
    <row r="32" spans="1:27" ht="15" customHeight="1" x14ac:dyDescent="0.25">
      <c r="A32" s="84">
        <v>20</v>
      </c>
      <c r="F32" s="60"/>
      <c r="G32" s="60"/>
      <c r="H32" s="60"/>
      <c r="J32" s="60"/>
      <c r="K32" s="60"/>
      <c r="L32" s="60"/>
      <c r="N32" s="60"/>
      <c r="O32" s="60"/>
      <c r="P32" s="60"/>
    </row>
    <row r="33" spans="1:68" ht="15" customHeight="1" x14ac:dyDescent="0.25">
      <c r="A33" s="84">
        <v>20</v>
      </c>
      <c r="F33" s="60"/>
      <c r="G33" s="60"/>
      <c r="H33" s="60"/>
      <c r="J33" s="60"/>
      <c r="K33" s="60"/>
      <c r="L33" s="60"/>
      <c r="N33" s="60"/>
      <c r="O33" s="60"/>
      <c r="P33" s="60"/>
    </row>
    <row r="34" spans="1:68" ht="15" customHeight="1" x14ac:dyDescent="0.25">
      <c r="A34" s="84">
        <v>20</v>
      </c>
      <c r="F34" s="60"/>
      <c r="G34" s="60"/>
      <c r="H34" s="60"/>
      <c r="J34" s="60"/>
      <c r="K34" s="60"/>
      <c r="L34" s="60"/>
      <c r="N34" s="60"/>
      <c r="O34" s="60"/>
      <c r="P34" s="60"/>
    </row>
    <row r="35" spans="1:68" ht="15" customHeight="1" x14ac:dyDescent="0.25">
      <c r="A35" s="84">
        <v>20</v>
      </c>
      <c r="F35" s="60"/>
      <c r="G35" s="60"/>
      <c r="H35" s="60"/>
      <c r="J35" s="60"/>
      <c r="K35" s="60"/>
      <c r="L35" s="60"/>
      <c r="N35" s="60"/>
      <c r="O35" s="60"/>
      <c r="P35" s="60"/>
    </row>
    <row r="36" spans="1:68" ht="15" customHeight="1" x14ac:dyDescent="0.25">
      <c r="A36" s="84">
        <v>20</v>
      </c>
      <c r="F36" s="60"/>
      <c r="G36" s="60"/>
      <c r="H36" s="60"/>
      <c r="J36" s="60"/>
      <c r="K36" s="60"/>
      <c r="L36" s="60"/>
      <c r="N36" s="60"/>
      <c r="O36" s="60"/>
      <c r="P36" s="60"/>
    </row>
    <row r="37" spans="1:68" ht="15" customHeight="1" x14ac:dyDescent="0.25">
      <c r="A37" s="84">
        <v>20</v>
      </c>
      <c r="F37" s="60"/>
      <c r="G37" s="60"/>
      <c r="H37" s="60"/>
      <c r="J37" s="60"/>
      <c r="K37" s="60"/>
      <c r="L37" s="60"/>
      <c r="N37" s="60"/>
      <c r="O37" s="60"/>
      <c r="P37" s="60"/>
    </row>
    <row r="38" spans="1:68" ht="15" customHeight="1" x14ac:dyDescent="0.25">
      <c r="A38" s="84">
        <v>20</v>
      </c>
      <c r="F38" s="60"/>
      <c r="G38" s="60"/>
      <c r="H38" s="60"/>
      <c r="J38" s="60"/>
      <c r="K38" s="60"/>
      <c r="L38" s="60"/>
      <c r="N38" s="60"/>
      <c r="O38" s="60"/>
      <c r="P38" s="60"/>
    </row>
    <row r="39" spans="1:68" ht="15" customHeight="1" x14ac:dyDescent="0.25">
      <c r="A39" s="84">
        <v>20</v>
      </c>
      <c r="F39" s="60"/>
      <c r="G39" s="60"/>
      <c r="H39" s="60"/>
      <c r="J39" s="60"/>
      <c r="K39" s="60"/>
      <c r="L39" s="60"/>
      <c r="N39" s="60"/>
      <c r="O39" s="60"/>
      <c r="P39" s="60"/>
    </row>
    <row r="40" spans="1:68" ht="15" customHeight="1" x14ac:dyDescent="0.25">
      <c r="A40" s="84">
        <v>20</v>
      </c>
      <c r="F40" s="60"/>
      <c r="G40" s="60"/>
      <c r="H40" s="60"/>
      <c r="J40" s="60"/>
      <c r="K40" s="60"/>
      <c r="L40" s="60"/>
      <c r="N40" s="60"/>
      <c r="O40" s="60"/>
      <c r="P40" s="60"/>
    </row>
    <row r="41" spans="1:68" ht="5.25" customHeight="1" x14ac:dyDescent="0.25">
      <c r="A41" s="84">
        <v>7</v>
      </c>
    </row>
    <row r="42" spans="1:68" ht="15" customHeight="1" x14ac:dyDescent="0.25">
      <c r="A42" s="84">
        <v>20</v>
      </c>
      <c r="C42" s="51"/>
      <c r="D42" s="51"/>
      <c r="E42" s="51" t="s">
        <v>81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68" ht="4.5" customHeight="1" x14ac:dyDescent="0.25">
      <c r="A43" s="84">
        <v>6</v>
      </c>
      <c r="C43" s="47" t="s">
        <v>80</v>
      </c>
      <c r="Q43" s="47" t="s">
        <v>80</v>
      </c>
    </row>
    <row r="44" spans="1:68" x14ac:dyDescent="0.25"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6"/>
    </row>
    <row r="45" spans="1:68" x14ac:dyDescent="0.25">
      <c r="C45" s="87"/>
      <c r="D45" s="87"/>
      <c r="E45" s="87"/>
      <c r="F45" s="88">
        <f>SUM(A3:A43)</f>
        <v>720</v>
      </c>
      <c r="G45" s="88">
        <f>720-F45</f>
        <v>0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9"/>
    </row>
    <row r="47" spans="1:68" x14ac:dyDescent="0.25">
      <c r="S47" s="44" t="s">
        <v>67</v>
      </c>
      <c r="T47" s="2"/>
    </row>
    <row r="48" spans="1:68" x14ac:dyDescent="0.25">
      <c r="S48" s="5" t="s">
        <v>13</v>
      </c>
      <c r="T48" s="6" t="s">
        <v>10</v>
      </c>
      <c r="U48" s="7" t="s">
        <v>8</v>
      </c>
      <c r="V48" s="8" t="s">
        <v>9</v>
      </c>
      <c r="X48" s="13" t="s">
        <v>24</v>
      </c>
      <c r="Y48" s="13" t="s">
        <v>26</v>
      </c>
      <c r="Z48" s="13" t="s">
        <v>27</v>
      </c>
      <c r="AA48" s="13" t="s">
        <v>8</v>
      </c>
      <c r="AB48" s="13" t="s">
        <v>28</v>
      </c>
      <c r="AC48" s="13" t="s">
        <v>29</v>
      </c>
      <c r="AD48" s="13" t="s">
        <v>25</v>
      </c>
      <c r="AF48" s="2" t="s">
        <v>19</v>
      </c>
      <c r="AG48" s="2" t="s">
        <v>15</v>
      </c>
      <c r="AH48" s="2" t="s">
        <v>16</v>
      </c>
      <c r="AI48" s="2" t="s">
        <v>32</v>
      </c>
      <c r="AJ48" s="2" t="s">
        <v>20</v>
      </c>
      <c r="AK48" s="2" t="s">
        <v>21</v>
      </c>
      <c r="AM48" s="2" t="s">
        <v>40</v>
      </c>
      <c r="AN48" s="2" t="s">
        <v>39</v>
      </c>
      <c r="AO48" s="2" t="s">
        <v>42</v>
      </c>
      <c r="AP48" s="2" t="s">
        <v>56</v>
      </c>
      <c r="AQ48" s="2" t="s">
        <v>55</v>
      </c>
      <c r="AR48" s="2" t="s">
        <v>48</v>
      </c>
      <c r="AT48" s="2" t="s">
        <v>41</v>
      </c>
      <c r="AU48" s="2" t="s">
        <v>17</v>
      </c>
      <c r="AW48" s="2" t="s">
        <v>58</v>
      </c>
      <c r="AX48" s="2" t="s">
        <v>49</v>
      </c>
      <c r="AY48">
        <v>2</v>
      </c>
      <c r="AZ48">
        <v>2</v>
      </c>
      <c r="BA48">
        <v>2</v>
      </c>
      <c r="BB48">
        <v>3</v>
      </c>
      <c r="BC48">
        <v>3</v>
      </c>
      <c r="BD48">
        <v>3</v>
      </c>
      <c r="BE48">
        <v>4</v>
      </c>
      <c r="BF48">
        <v>4</v>
      </c>
      <c r="BG48">
        <v>4</v>
      </c>
      <c r="BH48">
        <v>5</v>
      </c>
      <c r="BI48">
        <v>5</v>
      </c>
      <c r="BJ48">
        <v>5</v>
      </c>
      <c r="BK48">
        <v>6</v>
      </c>
      <c r="BL48">
        <v>6</v>
      </c>
      <c r="BM48">
        <v>6</v>
      </c>
      <c r="BN48">
        <v>7</v>
      </c>
      <c r="BO48">
        <v>7</v>
      </c>
      <c r="BP48">
        <v>7</v>
      </c>
    </row>
    <row r="49" spans="1:77" ht="15" customHeight="1" x14ac:dyDescent="0.25">
      <c r="S49" s="75"/>
      <c r="T49" s="76"/>
      <c r="U49" s="76"/>
      <c r="V49" s="81"/>
      <c r="X49" s="17">
        <v>1</v>
      </c>
      <c r="Y49" s="77"/>
      <c r="Z49" s="78"/>
      <c r="AA49" s="78"/>
      <c r="AB49" s="79"/>
      <c r="AC49" s="77"/>
      <c r="AD49" s="77"/>
      <c r="AF49" s="77"/>
      <c r="AG49" s="77"/>
      <c r="AH49" s="77"/>
      <c r="AI49" s="77"/>
      <c r="AJ49" s="77"/>
      <c r="AK49" s="13"/>
      <c r="AM49" s="77">
        <f>X49</f>
        <v>1</v>
      </c>
      <c r="AN49" s="77"/>
      <c r="AO49" s="77">
        <f>X49</f>
        <v>1</v>
      </c>
      <c r="AP49" s="77">
        <v>0</v>
      </c>
      <c r="AQ49" s="77">
        <v>0</v>
      </c>
      <c r="AR49" s="13" t="str">
        <f t="shared" ref="AR49:AR57" si="0">IF(Z49,TEXT(AA49,$T$17),TEXT(T49,$T$16))</f>
        <v/>
      </c>
      <c r="AT49" s="2">
        <v>1.5</v>
      </c>
      <c r="AU49" s="15">
        <f>$T$20</f>
        <v>200</v>
      </c>
      <c r="AW49" s="13"/>
      <c r="AX49" s="2" t="s">
        <v>50</v>
      </c>
      <c r="AY49">
        <v>1</v>
      </c>
      <c r="AZ49">
        <v>2</v>
      </c>
      <c r="BA49">
        <v>3</v>
      </c>
      <c r="BB49">
        <v>1</v>
      </c>
      <c r="BC49">
        <v>2</v>
      </c>
      <c r="BD49">
        <v>3</v>
      </c>
      <c r="BE49">
        <v>1</v>
      </c>
      <c r="BF49">
        <v>2</v>
      </c>
      <c r="BG49">
        <v>3</v>
      </c>
      <c r="BH49">
        <v>1</v>
      </c>
      <c r="BI49">
        <v>2</v>
      </c>
      <c r="BJ49">
        <v>3</v>
      </c>
      <c r="BK49">
        <v>1</v>
      </c>
      <c r="BL49">
        <v>2</v>
      </c>
      <c r="BM49">
        <v>3</v>
      </c>
      <c r="BN49">
        <v>1</v>
      </c>
      <c r="BO49">
        <v>2</v>
      </c>
      <c r="BP49">
        <v>3</v>
      </c>
    </row>
    <row r="50" spans="1:77" ht="15" customHeight="1" x14ac:dyDescent="0.25">
      <c r="S50" s="25" t="s">
        <v>6</v>
      </c>
      <c r="T50" s="24">
        <v>950</v>
      </c>
      <c r="U50" s="7"/>
      <c r="V50" s="30" t="str">
        <f>IF(AND(ISBLANK(U50),T50&lt;0),"left","right")</f>
        <v>right</v>
      </c>
      <c r="X50" s="17">
        <v>2</v>
      </c>
      <c r="Y50" s="17">
        <f t="shared" ref="Y50:Y56" si="1">IF(AND(ISBLANK(T50),ISBLANK(U50)),0,X50)</f>
        <v>2</v>
      </c>
      <c r="Z50" s="20" t="b">
        <v>0</v>
      </c>
      <c r="AA50" s="17">
        <f t="shared" ref="AA50:AA56" si="2">AA49+IF(Z50,0,T50)</f>
        <v>950</v>
      </c>
      <c r="AB50" s="21">
        <f t="shared" ref="AB50:AB56" si="3">T50*$T$12</f>
        <v>570</v>
      </c>
      <c r="AC50" s="17">
        <f t="shared" ref="AC50:AC56" si="4">AA50*$T$12</f>
        <v>570</v>
      </c>
      <c r="AD50" s="17">
        <f t="shared" ref="AD50:AD56" si="5">AC50+$T$20</f>
        <v>770</v>
      </c>
      <c r="AF50" s="23">
        <f t="shared" ref="AF50:AF56" si="6">IF(Z50,IF(AA50&gt;0,$T$20,$T$20+AC50),IF(AB50&gt;0,AD50-AB50,AD50))</f>
        <v>200</v>
      </c>
      <c r="AG50" s="15">
        <f t="shared" ref="AG50:AG56" si="7">IF(AND(Z50=FALSE,AB50&gt;0),ABS(AB50),0)</f>
        <v>570</v>
      </c>
      <c r="AH50" s="15">
        <f t="shared" ref="AH50:AH56" si="8">IF(AND(Z50=FALSE,AB50&lt;0),ABS(AB50),0)</f>
        <v>0</v>
      </c>
      <c r="AI50" s="15">
        <f t="shared" ref="AI50:AI56" si="9">IF(U50=$X$13,ABS(AC50),0)</f>
        <v>0</v>
      </c>
      <c r="AJ50" s="15">
        <f t="shared" ref="AJ50:AJ56" si="10">IF(AND(U50=$X$14,AC50&lt;0),ABS(AC50),0)</f>
        <v>0</v>
      </c>
      <c r="AK50" s="15">
        <f t="shared" ref="AK50:AK56" si="11">IF(AND(U50=$X$14,AC50&gt;0),ABS(AC50),0)</f>
        <v>0</v>
      </c>
      <c r="AM50" s="15">
        <f t="shared" ref="AM50:AM57" si="12">X50</f>
        <v>2</v>
      </c>
      <c r="AN50" s="15">
        <f t="shared" ref="AN50:AN56" si="13">$T$20+$U$14</f>
        <v>200</v>
      </c>
      <c r="AO50" s="15">
        <f t="shared" ref="AO50:AO57" si="14">X50</f>
        <v>2</v>
      </c>
      <c r="AP50" s="15" t="e">
        <f t="shared" ref="AP50:AP56" si="15">IF(V50=$X$18,AF50-$U$15,#N/A)</f>
        <v>#N/A</v>
      </c>
      <c r="AQ50" s="15">
        <f t="shared" ref="AQ50:AQ56" si="16">IF(V50=$X$17,AF50+SUM(AG50:AK50)+$U$15,#N/A)</f>
        <v>750</v>
      </c>
      <c r="AR50" s="2" t="str">
        <f t="shared" si="0"/>
        <v>+950</v>
      </c>
      <c r="AT50">
        <f>Y58+0.5</f>
        <v>8.5</v>
      </c>
      <c r="AU50" s="15">
        <f>$T$20</f>
        <v>200</v>
      </c>
      <c r="AW50" s="2" t="b">
        <f t="shared" ref="AW50:AW56" si="17">IF(SUM(AG50:AK50)=0,TRUE,FALSE)</f>
        <v>0</v>
      </c>
      <c r="AX50" s="2" t="s">
        <v>51</v>
      </c>
      <c r="AY50" s="22">
        <f>IF(AY49=1,AY48+$U$18,IF(AY49=2,AY48+1+IF(INDEX($AW49:$AW57,AY48+1),+$U$18,-$U$18),#N/A))</f>
        <v>2.3846153846153846</v>
      </c>
      <c r="AZ50" s="22">
        <f>IF(AZ49=1,AZ48+$U$18,IF(AZ49=2,AZ48+1+IF(INDEX($AW49:$AW57,AZ48+1),+$U$18,-$U$18),#N/A))</f>
        <v>2.6153846153846154</v>
      </c>
      <c r="BA50" s="83"/>
      <c r="BB50" s="22">
        <f>IF(BB49=1,BB48+$U$18,IF(BB49=2,BB48+1+IF(INDEX($AW49:$AW57,BB48+1),+$U$18,-$U$18),#N/A))</f>
        <v>3.3846153846153846</v>
      </c>
      <c r="BC50" s="22">
        <f>IF(BC49=1,BC48+$U$18,IF(BC49=2,BC48+1+IF(INDEX($AW49:$AW57,BC48+1),+$U$18,-$U$18),#N/A))</f>
        <v>3.6153846153846154</v>
      </c>
      <c r="BD50" s="83"/>
      <c r="BE50" s="22">
        <f>IF(BE49=1,BE48+$U$18,IF(BE49=2,BE48+1+IF(INDEX($AW49:$AW57,BE48+1),+$U$18,-$U$18),#N/A))</f>
        <v>4.384615384615385</v>
      </c>
      <c r="BF50" s="22">
        <f>IF(BF49=1,BF48+$U$18,IF(BF49=2,BF48+1+IF(INDEX($AW49:$AW57,BF48+1),+$U$18,-$U$18),#N/A))</f>
        <v>4.615384615384615</v>
      </c>
      <c r="BG50" s="83"/>
      <c r="BH50" s="22">
        <f>IF(BH49=1,BH48+$U$18,IF(BH49=2,BH48+1+IF(INDEX($AW49:$AW57,BH48+1),+$U$18,-$U$18),#N/A))</f>
        <v>5.384615384615385</v>
      </c>
      <c r="BI50" s="22">
        <f>IF(BI49=1,BI48+$U$18,IF(BI49=2,BI48+1+IF(INDEX($AW49:$AW57,BI48+1),+$U$18,-$U$18),#N/A))</f>
        <v>5.615384615384615</v>
      </c>
      <c r="BJ50" s="83"/>
      <c r="BK50" s="22">
        <f>IF(BK49=1,BK48+$U$18,IF(BK49=2,BK48+1+IF(INDEX($AW49:$AW57,BK48+1),+$U$18,-$U$18),#N/A))</f>
        <v>6.384615384615385</v>
      </c>
      <c r="BL50" s="22">
        <f>IF(BL49=1,BL48+$U$18,IF(BL49=2,BL48+1+IF(INDEX($AW49:$AW57,BL48+1),+$U$18,-$U$18),#N/A))</f>
        <v>6.615384615384615</v>
      </c>
      <c r="BM50" s="83"/>
      <c r="BN50" s="22">
        <f>IF(BN49=1,BN48+$U$18,IF(BN49=2,BN48+1+IF(INDEX($AW49:$AW57,BN48+1),+$U$18,-$U$18),#N/A))</f>
        <v>7.384615384615385</v>
      </c>
      <c r="BO50" s="22">
        <f>IF(BO49=1,BO48+$U$18,IF(BO49=2,BO48+1+IF(INDEX($AW49:$AW57,BO48+1),+$U$18,-$U$18),#N/A))</f>
        <v>7.615384615384615</v>
      </c>
      <c r="BP50" s="83"/>
      <c r="BQ50" s="22"/>
      <c r="BR50" s="22"/>
      <c r="BS50" s="22"/>
      <c r="BT50" s="22"/>
      <c r="BU50" s="22"/>
      <c r="BV50" s="22"/>
      <c r="BW50" s="22"/>
      <c r="BX50" s="22"/>
      <c r="BY50" s="22"/>
    </row>
    <row r="51" spans="1:77" ht="15" customHeight="1" x14ac:dyDescent="0.25">
      <c r="S51" s="25" t="s">
        <v>1</v>
      </c>
      <c r="T51" s="24">
        <v>-255</v>
      </c>
      <c r="U51" s="4"/>
      <c r="V51" s="30" t="str">
        <f t="shared" ref="V51:V56" si="18">IF(AND(ISBLANK(U51),T51&lt;0),"left","right")</f>
        <v>left</v>
      </c>
      <c r="X51" s="17">
        <v>3</v>
      </c>
      <c r="Y51" s="17">
        <f t="shared" si="1"/>
        <v>3</v>
      </c>
      <c r="Z51" s="17" t="b">
        <f t="shared" ref="Z51:Z56" si="19">IF(ISBLANK(U51),FALSE,TRUE)</f>
        <v>0</v>
      </c>
      <c r="AA51" s="17">
        <f t="shared" si="2"/>
        <v>695</v>
      </c>
      <c r="AB51" s="21">
        <f t="shared" si="3"/>
        <v>-153</v>
      </c>
      <c r="AC51" s="17">
        <f t="shared" si="4"/>
        <v>417</v>
      </c>
      <c r="AD51" s="17">
        <f t="shared" si="5"/>
        <v>617</v>
      </c>
      <c r="AF51" s="23">
        <f t="shared" si="6"/>
        <v>617</v>
      </c>
      <c r="AG51" s="15">
        <f t="shared" si="7"/>
        <v>0</v>
      </c>
      <c r="AH51" s="15">
        <f t="shared" si="8"/>
        <v>153</v>
      </c>
      <c r="AI51" s="15">
        <f t="shared" si="9"/>
        <v>0</v>
      </c>
      <c r="AJ51" s="15">
        <f t="shared" si="10"/>
        <v>0</v>
      </c>
      <c r="AK51" s="15">
        <f t="shared" si="11"/>
        <v>0</v>
      </c>
      <c r="AM51" s="15">
        <f t="shared" si="12"/>
        <v>3</v>
      </c>
      <c r="AN51" s="15">
        <f t="shared" si="13"/>
        <v>200</v>
      </c>
      <c r="AO51" s="15">
        <f t="shared" si="14"/>
        <v>3</v>
      </c>
      <c r="AP51" s="15">
        <f t="shared" si="15"/>
        <v>637</v>
      </c>
      <c r="AQ51" s="15" t="e">
        <f t="shared" si="16"/>
        <v>#N/A</v>
      </c>
      <c r="AR51" s="2" t="str">
        <f t="shared" si="0"/>
        <v>-255</v>
      </c>
      <c r="AW51" s="2" t="b">
        <f t="shared" si="17"/>
        <v>0</v>
      </c>
      <c r="AX51" s="2" t="s">
        <v>12</v>
      </c>
      <c r="AY51" s="2">
        <f>IF(AY48&lt;$Y58,INDEX($AD49:$AD57,AY48),#N/A)</f>
        <v>770</v>
      </c>
      <c r="AZ51" s="2">
        <f>IF(AZ48&lt;$Y58,INDEX($AD49:$AD57,AZ48),#N/A)</f>
        <v>770</v>
      </c>
      <c r="BA51" s="13"/>
      <c r="BB51" s="2">
        <f>IF(BB48&lt;$Y58,INDEX($AD49:$AD57,BB48),#N/A)</f>
        <v>617</v>
      </c>
      <c r="BC51" s="2">
        <f>IF(BC48&lt;$Y58,INDEX($AD49:$AD57,BC48),#N/A)</f>
        <v>617</v>
      </c>
      <c r="BD51" s="13"/>
      <c r="BE51" s="2">
        <f>IF(BE48&lt;$Y58,INDEX($AD49:$AD57,BE48),#N/A)</f>
        <v>617</v>
      </c>
      <c r="BF51" s="2">
        <f>IF(BF48&lt;$Y58,INDEX($AD49:$AD57,BF48),#N/A)</f>
        <v>617</v>
      </c>
      <c r="BG51" s="13"/>
      <c r="BH51" s="2">
        <f>IF(BH48&lt;$Y58,INDEX($AD49:$AD57,BH48),#N/A)</f>
        <v>542</v>
      </c>
      <c r="BI51" s="2">
        <f>IF(BI48&lt;$Y58,INDEX($AD49:$AD57,BI48),#N/A)</f>
        <v>542</v>
      </c>
      <c r="BJ51" s="13"/>
      <c r="BK51" s="2">
        <f>IF(BK48&lt;$Y58,INDEX($AD49:$AD57,BK48),#N/A)</f>
        <v>452</v>
      </c>
      <c r="BL51" s="2">
        <f>IF(BL48&lt;$Y58,INDEX($AD49:$AD57,BL48),#N/A)</f>
        <v>452</v>
      </c>
      <c r="BM51" s="13"/>
      <c r="BN51" s="2">
        <f>IF(BN48&lt;$Y58,INDEX($AD49:$AD57,BN48),#N/A)</f>
        <v>332</v>
      </c>
      <c r="BO51" s="2">
        <f>IF(BO48&lt;$Y58,INDEX($AD49:$AD57,BO48),#N/A)</f>
        <v>332</v>
      </c>
      <c r="BP51" s="13"/>
      <c r="BQ51" s="2"/>
      <c r="BR51" s="2"/>
      <c r="BS51" s="2"/>
      <c r="BT51" s="2"/>
      <c r="BU51" s="2"/>
      <c r="BV51" s="2"/>
      <c r="BW51" s="2"/>
      <c r="BX51" s="2"/>
      <c r="BY51" s="2"/>
    </row>
    <row r="52" spans="1:77" ht="15" customHeight="1" x14ac:dyDescent="0.25">
      <c r="S52" s="25" t="s">
        <v>0</v>
      </c>
      <c r="T52" s="24"/>
      <c r="U52" s="4" t="s">
        <v>31</v>
      </c>
      <c r="V52" s="30" t="str">
        <f t="shared" si="18"/>
        <v>right</v>
      </c>
      <c r="X52" s="17">
        <v>4</v>
      </c>
      <c r="Y52" s="17">
        <f t="shared" si="1"/>
        <v>4</v>
      </c>
      <c r="Z52" s="17" t="b">
        <f t="shared" si="19"/>
        <v>1</v>
      </c>
      <c r="AA52" s="17">
        <f t="shared" si="2"/>
        <v>695</v>
      </c>
      <c r="AB52" s="21">
        <f t="shared" si="3"/>
        <v>0</v>
      </c>
      <c r="AC52" s="17">
        <f t="shared" si="4"/>
        <v>417</v>
      </c>
      <c r="AD52" s="17">
        <f t="shared" si="5"/>
        <v>617</v>
      </c>
      <c r="AF52" s="23">
        <f t="shared" si="6"/>
        <v>200</v>
      </c>
      <c r="AG52" s="15">
        <f t="shared" si="7"/>
        <v>0</v>
      </c>
      <c r="AH52" s="15">
        <f t="shared" si="8"/>
        <v>0</v>
      </c>
      <c r="AI52" s="15">
        <f t="shared" si="9"/>
        <v>417</v>
      </c>
      <c r="AJ52" s="15">
        <f t="shared" si="10"/>
        <v>0</v>
      </c>
      <c r="AK52" s="15">
        <f t="shared" si="11"/>
        <v>0</v>
      </c>
      <c r="AM52" s="15">
        <f t="shared" si="12"/>
        <v>4</v>
      </c>
      <c r="AN52" s="15">
        <f t="shared" si="13"/>
        <v>200</v>
      </c>
      <c r="AO52" s="15">
        <f t="shared" si="14"/>
        <v>4</v>
      </c>
      <c r="AP52" s="15" t="e">
        <f t="shared" si="15"/>
        <v>#N/A</v>
      </c>
      <c r="AQ52" s="15">
        <f t="shared" si="16"/>
        <v>597</v>
      </c>
      <c r="AR52" s="2" t="str">
        <f t="shared" si="0"/>
        <v>695</v>
      </c>
      <c r="AW52" s="2" t="b">
        <f t="shared" si="17"/>
        <v>0</v>
      </c>
    </row>
    <row r="53" spans="1:77" ht="15" customHeight="1" x14ac:dyDescent="0.25">
      <c r="S53" s="25" t="s">
        <v>2</v>
      </c>
      <c r="T53" s="24">
        <v>-125</v>
      </c>
      <c r="U53" s="4"/>
      <c r="V53" s="30" t="str">
        <f t="shared" si="18"/>
        <v>left</v>
      </c>
      <c r="X53" s="17">
        <v>5</v>
      </c>
      <c r="Y53" s="17">
        <f t="shared" si="1"/>
        <v>5</v>
      </c>
      <c r="Z53" s="17" t="b">
        <f t="shared" si="19"/>
        <v>0</v>
      </c>
      <c r="AA53" s="17">
        <f t="shared" si="2"/>
        <v>570</v>
      </c>
      <c r="AB53" s="21">
        <f t="shared" si="3"/>
        <v>-75</v>
      </c>
      <c r="AC53" s="17">
        <f t="shared" si="4"/>
        <v>342</v>
      </c>
      <c r="AD53" s="17">
        <f t="shared" si="5"/>
        <v>542</v>
      </c>
      <c r="AF53" s="23">
        <f t="shared" si="6"/>
        <v>542</v>
      </c>
      <c r="AG53" s="15">
        <f t="shared" si="7"/>
        <v>0</v>
      </c>
      <c r="AH53" s="15">
        <f t="shared" si="8"/>
        <v>75</v>
      </c>
      <c r="AI53" s="15">
        <f t="shared" si="9"/>
        <v>0</v>
      </c>
      <c r="AJ53" s="15">
        <f t="shared" si="10"/>
        <v>0</v>
      </c>
      <c r="AK53" s="15">
        <f t="shared" si="11"/>
        <v>0</v>
      </c>
      <c r="AM53" s="15">
        <f t="shared" si="12"/>
        <v>5</v>
      </c>
      <c r="AN53" s="15">
        <f t="shared" si="13"/>
        <v>200</v>
      </c>
      <c r="AO53" s="15">
        <f t="shared" si="14"/>
        <v>5</v>
      </c>
      <c r="AP53" s="15">
        <f t="shared" si="15"/>
        <v>562</v>
      </c>
      <c r="AQ53" s="15" t="e">
        <f t="shared" si="16"/>
        <v>#N/A</v>
      </c>
      <c r="AR53" s="2" t="str">
        <f t="shared" si="0"/>
        <v>-125</v>
      </c>
      <c r="AW53" s="2" t="b">
        <f t="shared" si="17"/>
        <v>0</v>
      </c>
    </row>
    <row r="54" spans="1:77" ht="15" customHeight="1" x14ac:dyDescent="0.25">
      <c r="S54" s="25" t="s">
        <v>3</v>
      </c>
      <c r="T54" s="24">
        <v>-150</v>
      </c>
      <c r="U54" s="4"/>
      <c r="V54" s="30" t="str">
        <f t="shared" si="18"/>
        <v>left</v>
      </c>
      <c r="X54" s="17">
        <v>6</v>
      </c>
      <c r="Y54" s="17">
        <f t="shared" si="1"/>
        <v>6</v>
      </c>
      <c r="Z54" s="17" t="b">
        <f t="shared" si="19"/>
        <v>0</v>
      </c>
      <c r="AA54" s="17">
        <f t="shared" si="2"/>
        <v>420</v>
      </c>
      <c r="AB54" s="21">
        <f t="shared" si="3"/>
        <v>-90</v>
      </c>
      <c r="AC54" s="17">
        <f t="shared" si="4"/>
        <v>252</v>
      </c>
      <c r="AD54" s="17">
        <f t="shared" si="5"/>
        <v>452</v>
      </c>
      <c r="AF54" s="23">
        <f t="shared" si="6"/>
        <v>452</v>
      </c>
      <c r="AG54" s="15">
        <f t="shared" si="7"/>
        <v>0</v>
      </c>
      <c r="AH54" s="15">
        <f t="shared" si="8"/>
        <v>90</v>
      </c>
      <c r="AI54" s="15">
        <f t="shared" si="9"/>
        <v>0</v>
      </c>
      <c r="AJ54" s="15">
        <f t="shared" si="10"/>
        <v>0</v>
      </c>
      <c r="AK54" s="15">
        <f t="shared" si="11"/>
        <v>0</v>
      </c>
      <c r="AM54" s="15">
        <f t="shared" si="12"/>
        <v>6</v>
      </c>
      <c r="AN54" s="15">
        <f t="shared" si="13"/>
        <v>200</v>
      </c>
      <c r="AO54" s="15">
        <f t="shared" si="14"/>
        <v>6</v>
      </c>
      <c r="AP54" s="15">
        <f t="shared" si="15"/>
        <v>472</v>
      </c>
      <c r="AQ54" s="15" t="e">
        <f t="shared" si="16"/>
        <v>#N/A</v>
      </c>
      <c r="AR54" s="2" t="str">
        <f t="shared" si="0"/>
        <v>-150</v>
      </c>
      <c r="AW54" s="2" t="b">
        <f t="shared" si="17"/>
        <v>0</v>
      </c>
    </row>
    <row r="55" spans="1:77" ht="15" customHeight="1" x14ac:dyDescent="0.25">
      <c r="S55" s="25" t="s">
        <v>4</v>
      </c>
      <c r="T55" s="24">
        <v>-200</v>
      </c>
      <c r="U55" s="4"/>
      <c r="V55" s="30" t="str">
        <f t="shared" si="18"/>
        <v>left</v>
      </c>
      <c r="X55" s="17">
        <v>7</v>
      </c>
      <c r="Y55" s="17">
        <f t="shared" si="1"/>
        <v>7</v>
      </c>
      <c r="Z55" s="17" t="b">
        <f t="shared" si="19"/>
        <v>0</v>
      </c>
      <c r="AA55" s="17">
        <f t="shared" si="2"/>
        <v>220</v>
      </c>
      <c r="AB55" s="21">
        <f t="shared" si="3"/>
        <v>-120</v>
      </c>
      <c r="AC55" s="17">
        <f t="shared" si="4"/>
        <v>132</v>
      </c>
      <c r="AD55" s="17">
        <f t="shared" si="5"/>
        <v>332</v>
      </c>
      <c r="AF55" s="23">
        <f t="shared" si="6"/>
        <v>332</v>
      </c>
      <c r="AG55" s="15">
        <f t="shared" si="7"/>
        <v>0</v>
      </c>
      <c r="AH55" s="15">
        <f t="shared" si="8"/>
        <v>120</v>
      </c>
      <c r="AI55" s="15">
        <f t="shared" si="9"/>
        <v>0</v>
      </c>
      <c r="AJ55" s="15">
        <f t="shared" si="10"/>
        <v>0</v>
      </c>
      <c r="AK55" s="15">
        <f t="shared" si="11"/>
        <v>0</v>
      </c>
      <c r="AM55" s="15">
        <f t="shared" si="12"/>
        <v>7</v>
      </c>
      <c r="AN55" s="15">
        <f t="shared" si="13"/>
        <v>200</v>
      </c>
      <c r="AO55" s="15">
        <f t="shared" si="14"/>
        <v>7</v>
      </c>
      <c r="AP55" s="15">
        <f t="shared" si="15"/>
        <v>352</v>
      </c>
      <c r="AQ55" s="15" t="e">
        <f t="shared" si="16"/>
        <v>#N/A</v>
      </c>
      <c r="AR55" s="2" t="str">
        <f t="shared" si="0"/>
        <v>-200</v>
      </c>
      <c r="AW55" s="2" t="b">
        <f t="shared" si="17"/>
        <v>0</v>
      </c>
    </row>
    <row r="56" spans="1:77" ht="15" customHeight="1" x14ac:dyDescent="0.25">
      <c r="S56" s="25" t="s">
        <v>5</v>
      </c>
      <c r="T56" s="24"/>
      <c r="U56" s="4" t="s">
        <v>7</v>
      </c>
      <c r="V56" s="30" t="str">
        <f t="shared" si="18"/>
        <v>right</v>
      </c>
      <c r="X56" s="17">
        <v>8</v>
      </c>
      <c r="Y56" s="17">
        <f t="shared" si="1"/>
        <v>8</v>
      </c>
      <c r="Z56" s="17" t="b">
        <f t="shared" si="19"/>
        <v>1</v>
      </c>
      <c r="AA56" s="17">
        <f t="shared" si="2"/>
        <v>220</v>
      </c>
      <c r="AB56" s="21">
        <f t="shared" si="3"/>
        <v>0</v>
      </c>
      <c r="AC56" s="17">
        <f t="shared" si="4"/>
        <v>132</v>
      </c>
      <c r="AD56" s="17">
        <f t="shared" si="5"/>
        <v>332</v>
      </c>
      <c r="AF56" s="23">
        <f t="shared" si="6"/>
        <v>200</v>
      </c>
      <c r="AG56" s="15">
        <f t="shared" si="7"/>
        <v>0</v>
      </c>
      <c r="AH56" s="15">
        <f t="shared" si="8"/>
        <v>0</v>
      </c>
      <c r="AI56" s="15">
        <f t="shared" si="9"/>
        <v>0</v>
      </c>
      <c r="AJ56" s="15">
        <f t="shared" si="10"/>
        <v>0</v>
      </c>
      <c r="AK56" s="15">
        <f t="shared" si="11"/>
        <v>132</v>
      </c>
      <c r="AM56" s="15">
        <f t="shared" si="12"/>
        <v>8</v>
      </c>
      <c r="AN56" s="15">
        <f t="shared" si="13"/>
        <v>200</v>
      </c>
      <c r="AO56" s="15">
        <f t="shared" si="14"/>
        <v>8</v>
      </c>
      <c r="AP56" s="15" t="e">
        <f t="shared" si="15"/>
        <v>#N/A</v>
      </c>
      <c r="AQ56" s="15">
        <f t="shared" si="16"/>
        <v>312</v>
      </c>
      <c r="AR56" s="2" t="str">
        <f t="shared" si="0"/>
        <v>220</v>
      </c>
      <c r="AW56" s="2" t="b">
        <f t="shared" si="17"/>
        <v>0</v>
      </c>
    </row>
    <row r="57" spans="1:77" ht="15" customHeight="1" x14ac:dyDescent="0.25">
      <c r="S57" s="75"/>
      <c r="T57" s="76"/>
      <c r="U57" s="76"/>
      <c r="V57" s="81"/>
      <c r="X57" s="17">
        <v>9</v>
      </c>
      <c r="Y57" s="77"/>
      <c r="Z57" s="77"/>
      <c r="AA57" s="77"/>
      <c r="AB57" s="79"/>
      <c r="AC57" s="77"/>
      <c r="AD57" s="77"/>
      <c r="AF57" s="77"/>
      <c r="AG57" s="77"/>
      <c r="AH57" s="77"/>
      <c r="AI57" s="77"/>
      <c r="AJ57" s="77"/>
      <c r="AK57" s="13"/>
      <c r="AM57" s="77">
        <f t="shared" si="12"/>
        <v>9</v>
      </c>
      <c r="AN57" s="77"/>
      <c r="AO57" s="77">
        <f t="shared" si="14"/>
        <v>9</v>
      </c>
      <c r="AP57" s="77">
        <v>0</v>
      </c>
      <c r="AQ57" s="77">
        <v>0</v>
      </c>
      <c r="AR57" s="13" t="str">
        <f t="shared" si="0"/>
        <v/>
      </c>
      <c r="AW57" s="13"/>
    </row>
    <row r="58" spans="1:77" ht="15" customHeight="1" x14ac:dyDescent="0.25">
      <c r="X58" s="13" t="s">
        <v>23</v>
      </c>
      <c r="Y58" s="16">
        <f>MAX(Y49:Y57)</f>
        <v>8</v>
      </c>
      <c r="AM58" s="2"/>
      <c r="AN58" s="2"/>
      <c r="AO58" s="2"/>
      <c r="AP58" s="2"/>
      <c r="AQ58" s="2"/>
    </row>
    <row r="59" spans="1:77" s="2" customFormat="1" x14ac:dyDescent="0.25">
      <c r="A59" s="85"/>
      <c r="B59" s="96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7"/>
      <c r="O59" s="47"/>
      <c r="P59" s="49"/>
      <c r="Q59" s="49"/>
      <c r="R59"/>
      <c r="S59"/>
      <c r="T59"/>
      <c r="U59"/>
      <c r="V59"/>
      <c r="W59"/>
      <c r="AE59"/>
      <c r="AL59"/>
      <c r="AM59"/>
      <c r="AN59"/>
      <c r="AO59"/>
      <c r="AP59"/>
      <c r="AQ59"/>
      <c r="AR59"/>
      <c r="AS59"/>
      <c r="AT59"/>
      <c r="AU59"/>
      <c r="AV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2" customFormat="1" x14ac:dyDescent="0.25">
      <c r="A60" s="85"/>
      <c r="B60" s="9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7"/>
      <c r="O60" s="47"/>
      <c r="P60" s="49"/>
      <c r="Q60" s="49"/>
      <c r="R60"/>
      <c r="S60" s="44" t="s">
        <v>66</v>
      </c>
      <c r="U60"/>
      <c r="V60"/>
      <c r="W60"/>
      <c r="AE60"/>
      <c r="AL60"/>
      <c r="AM60"/>
      <c r="AN60"/>
      <c r="AO60"/>
      <c r="AP60"/>
      <c r="AQ60"/>
      <c r="AR60"/>
      <c r="AS60"/>
      <c r="AT60"/>
      <c r="AU60"/>
      <c r="AV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2" customFormat="1" x14ac:dyDescent="0.25">
      <c r="A61" s="85"/>
      <c r="B61" s="96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7"/>
      <c r="O61" s="47"/>
      <c r="P61" s="49"/>
      <c r="Q61" s="49"/>
      <c r="R61"/>
      <c r="S61" s="5" t="s">
        <v>13</v>
      </c>
      <c r="T61" s="6" t="s">
        <v>10</v>
      </c>
      <c r="U61" s="7" t="s">
        <v>8</v>
      </c>
      <c r="V61" s="8" t="s">
        <v>9</v>
      </c>
      <c r="W61"/>
      <c r="AE61"/>
      <c r="AL61"/>
      <c r="AM61"/>
      <c r="AN61"/>
      <c r="AO61"/>
      <c r="AP61"/>
      <c r="AQ61"/>
      <c r="AR61"/>
      <c r="AS61"/>
      <c r="AT61"/>
      <c r="AU61"/>
      <c r="AV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</row>
    <row r="62" spans="1:77" s="2" customFormat="1" x14ac:dyDescent="0.25">
      <c r="A62" s="85"/>
      <c r="B62" s="9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7"/>
      <c r="O62" s="47"/>
      <c r="P62" s="49"/>
      <c r="Q62" s="49"/>
      <c r="R62"/>
      <c r="S62" s="75"/>
      <c r="T62" s="76"/>
      <c r="U62" s="76"/>
      <c r="V62" s="81"/>
      <c r="W62"/>
      <c r="AE62"/>
      <c r="AL62"/>
      <c r="AM62"/>
      <c r="AN62"/>
      <c r="AO62"/>
      <c r="AP62"/>
      <c r="AQ62"/>
      <c r="AR62"/>
      <c r="AS62"/>
      <c r="AT62"/>
      <c r="AU62"/>
      <c r="AV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</row>
    <row r="63" spans="1:77" s="2" customFormat="1" x14ac:dyDescent="0.25">
      <c r="A63" s="85"/>
      <c r="B63" s="96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7"/>
      <c r="O63" s="47"/>
      <c r="P63" s="49"/>
      <c r="Q63" s="49"/>
      <c r="R63"/>
      <c r="S63" s="25"/>
      <c r="T63" s="24">
        <v>800</v>
      </c>
      <c r="U63" s="7"/>
      <c r="V63" s="1" t="s">
        <v>18</v>
      </c>
      <c r="W63"/>
      <c r="AE63"/>
      <c r="AL63"/>
      <c r="AM63"/>
      <c r="AN63"/>
      <c r="AO63"/>
      <c r="AP63"/>
      <c r="AQ63"/>
      <c r="AR63"/>
      <c r="AS63"/>
      <c r="AT63"/>
      <c r="AU63"/>
      <c r="AV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</row>
    <row r="64" spans="1:77" s="2" customFormat="1" x14ac:dyDescent="0.25">
      <c r="A64" s="85"/>
      <c r="B64" s="9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7"/>
      <c r="O64" s="47"/>
      <c r="P64" s="49"/>
      <c r="Q64" s="49"/>
      <c r="R64"/>
      <c r="S64" s="25"/>
      <c r="T64" s="24">
        <v>-240</v>
      </c>
      <c r="U64" s="4"/>
      <c r="V64" s="1" t="s">
        <v>18</v>
      </c>
      <c r="W64"/>
      <c r="AE64"/>
      <c r="AL64"/>
      <c r="AM64"/>
      <c r="AN64"/>
      <c r="AO64"/>
      <c r="AP64"/>
      <c r="AQ64"/>
      <c r="AR64"/>
      <c r="AS64"/>
      <c r="AT64"/>
      <c r="AU64"/>
      <c r="AV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</row>
    <row r="65" spans="1:78" s="2" customFormat="1" x14ac:dyDescent="0.25">
      <c r="A65" s="85"/>
      <c r="B65" s="96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7"/>
      <c r="O65" s="47"/>
      <c r="P65" s="49"/>
      <c r="Q65" s="49"/>
      <c r="R65"/>
      <c r="S65" s="25"/>
      <c r="T65" s="24"/>
      <c r="U65" s="4" t="s">
        <v>31</v>
      </c>
      <c r="V65" s="1" t="s">
        <v>18</v>
      </c>
      <c r="W65"/>
      <c r="AE65"/>
      <c r="AL65"/>
      <c r="AM65"/>
      <c r="AN65"/>
      <c r="AO65"/>
      <c r="AP65"/>
      <c r="AQ65"/>
      <c r="AR65"/>
      <c r="AS65"/>
      <c r="AT65"/>
      <c r="AU65"/>
      <c r="AV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8" s="2" customFormat="1" x14ac:dyDescent="0.25">
      <c r="A66" s="85"/>
      <c r="B66" s="96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7"/>
      <c r="O66" s="47"/>
      <c r="P66" s="49"/>
      <c r="Q66" s="49"/>
      <c r="R66"/>
      <c r="S66" s="25"/>
      <c r="T66" s="24">
        <v>-120</v>
      </c>
      <c r="U66" s="4"/>
      <c r="V66" s="1" t="s">
        <v>18</v>
      </c>
      <c r="W66"/>
      <c r="AE66"/>
      <c r="AL66"/>
      <c r="AM66"/>
      <c r="AN66"/>
      <c r="AO66"/>
      <c r="AP66"/>
      <c r="AQ66"/>
      <c r="AR66"/>
      <c r="AS66"/>
      <c r="AT66"/>
      <c r="AU66"/>
      <c r="AV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8" s="2" customFormat="1" x14ac:dyDescent="0.25">
      <c r="A67" s="85"/>
      <c r="B67" s="96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7"/>
      <c r="O67" s="47"/>
      <c r="P67" s="49"/>
      <c r="Q67" s="49"/>
      <c r="R67"/>
      <c r="S67" s="25"/>
      <c r="T67" s="24">
        <v>-110</v>
      </c>
      <c r="U67" s="4"/>
      <c r="V67" s="1" t="s">
        <v>18</v>
      </c>
      <c r="W67"/>
      <c r="AE67"/>
      <c r="AL67"/>
      <c r="AM67"/>
      <c r="AN67"/>
      <c r="AO67"/>
      <c r="AP67"/>
      <c r="AQ67"/>
      <c r="AR67"/>
      <c r="AS67"/>
      <c r="AT67"/>
      <c r="AU67"/>
      <c r="AV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8" s="2" customFormat="1" x14ac:dyDescent="0.25">
      <c r="A68" s="85"/>
      <c r="B68" s="96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7"/>
      <c r="O68" s="47"/>
      <c r="P68" s="49"/>
      <c r="Q68" s="49"/>
      <c r="R68"/>
      <c r="S68" s="25"/>
      <c r="T68" s="24">
        <v>-200</v>
      </c>
      <c r="U68" s="4"/>
      <c r="V68" s="1" t="s">
        <v>18</v>
      </c>
      <c r="W68"/>
      <c r="AE68"/>
      <c r="AL68"/>
      <c r="AM68"/>
      <c r="AN68"/>
      <c r="AO68"/>
      <c r="AP68"/>
      <c r="AQ68"/>
      <c r="AR68"/>
      <c r="AS68"/>
      <c r="AT68"/>
      <c r="AU68"/>
      <c r="AV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8" s="2" customFormat="1" x14ac:dyDescent="0.25">
      <c r="A69" s="85"/>
      <c r="B69" s="96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7"/>
      <c r="O69" s="47"/>
      <c r="P69" s="49"/>
      <c r="Q69" s="49"/>
      <c r="R69"/>
      <c r="S69" s="25"/>
      <c r="T69" s="24"/>
      <c r="U69" s="4" t="s">
        <v>7</v>
      </c>
      <c r="V69" s="1" t="s">
        <v>18</v>
      </c>
      <c r="W69"/>
      <c r="AE69"/>
      <c r="AL69"/>
      <c r="AM69"/>
      <c r="AN69"/>
      <c r="AO69"/>
      <c r="AP69"/>
      <c r="AQ69"/>
      <c r="AR69"/>
      <c r="AS69"/>
      <c r="AT69"/>
      <c r="AU69"/>
      <c r="AV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8" x14ac:dyDescent="0.25">
      <c r="S70" s="75"/>
      <c r="T70" s="76"/>
      <c r="U70" s="76"/>
      <c r="V70" s="81"/>
      <c r="BZ70" s="2"/>
    </row>
    <row r="71" spans="1:78" s="2" customFormat="1" x14ac:dyDescent="0.25">
      <c r="A71" s="85"/>
      <c r="B71" s="96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7"/>
      <c r="O71" s="47"/>
      <c r="P71" s="49"/>
      <c r="Q71" s="49"/>
      <c r="R71"/>
      <c r="S71"/>
      <c r="T71"/>
      <c r="U71"/>
      <c r="V71"/>
      <c r="W71"/>
      <c r="AE71"/>
      <c r="AL71"/>
      <c r="AM71"/>
      <c r="AN71"/>
      <c r="AO71"/>
      <c r="AP71"/>
      <c r="AQ71"/>
      <c r="AR71"/>
      <c r="AS71"/>
      <c r="AT71"/>
      <c r="AU71"/>
      <c r="AV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8" s="2" customFormat="1" x14ac:dyDescent="0.25">
      <c r="A72" s="85"/>
      <c r="B72" s="96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7"/>
      <c r="O72" s="47"/>
      <c r="P72" s="49"/>
      <c r="Q72" s="49"/>
      <c r="R72"/>
      <c r="S72"/>
      <c r="T72"/>
      <c r="U72"/>
      <c r="V72"/>
      <c r="W72"/>
      <c r="AE72"/>
      <c r="AL72"/>
      <c r="AM72"/>
      <c r="AN72"/>
      <c r="AO72"/>
      <c r="AP72"/>
      <c r="AQ72"/>
      <c r="AR72"/>
      <c r="AS72"/>
      <c r="AT72"/>
      <c r="AU72"/>
      <c r="AV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8" x14ac:dyDescent="0.25">
      <c r="S73" s="44" t="s">
        <v>65</v>
      </c>
      <c r="T73" s="2"/>
      <c r="BZ73" s="2"/>
    </row>
    <row r="74" spans="1:78" x14ac:dyDescent="0.25">
      <c r="S74" s="5" t="s">
        <v>13</v>
      </c>
      <c r="T74" s="6" t="s">
        <v>10</v>
      </c>
      <c r="U74" s="7" t="s">
        <v>8</v>
      </c>
      <c r="V74" s="8" t="s">
        <v>9</v>
      </c>
      <c r="BZ74" s="2"/>
    </row>
    <row r="75" spans="1:78" x14ac:dyDescent="0.25">
      <c r="S75" s="75"/>
      <c r="T75" s="76"/>
      <c r="U75" s="76"/>
      <c r="V75" s="81"/>
      <c r="BZ75" s="2"/>
    </row>
    <row r="76" spans="1:78" x14ac:dyDescent="0.25">
      <c r="S76" s="25"/>
      <c r="T76" s="24">
        <v>300</v>
      </c>
      <c r="U76" s="7"/>
      <c r="V76" s="1" t="s">
        <v>18</v>
      </c>
      <c r="BZ76" s="2"/>
    </row>
    <row r="77" spans="1:78" x14ac:dyDescent="0.25">
      <c r="S77" s="25"/>
      <c r="T77" s="24">
        <v>-90</v>
      </c>
      <c r="U77" s="4"/>
      <c r="V77" s="1" t="s">
        <v>18</v>
      </c>
      <c r="BZ77" s="2"/>
    </row>
    <row r="78" spans="1:78" x14ac:dyDescent="0.25">
      <c r="S78" s="25"/>
      <c r="T78" s="24"/>
      <c r="U78" s="4" t="s">
        <v>31</v>
      </c>
      <c r="V78" s="1" t="s">
        <v>18</v>
      </c>
      <c r="BZ78" s="2"/>
    </row>
    <row r="79" spans="1:78" x14ac:dyDescent="0.25">
      <c r="S79" s="25"/>
      <c r="T79" s="24">
        <v>-45</v>
      </c>
      <c r="U79" s="4"/>
      <c r="V79" s="1" t="s">
        <v>18</v>
      </c>
      <c r="BZ79" s="2"/>
    </row>
    <row r="80" spans="1:78" x14ac:dyDescent="0.25">
      <c r="S80" s="25"/>
      <c r="T80" s="24">
        <v>-100</v>
      </c>
      <c r="U80" s="4"/>
      <c r="V80" s="1" t="s">
        <v>18</v>
      </c>
      <c r="BZ80" s="2"/>
    </row>
    <row r="81" spans="19:78" x14ac:dyDescent="0.25">
      <c r="S81" s="25"/>
      <c r="T81" s="24">
        <v>-100</v>
      </c>
      <c r="U81" s="4"/>
      <c r="V81" s="1" t="s">
        <v>18</v>
      </c>
      <c r="BZ81" s="2"/>
    </row>
    <row r="82" spans="19:78" x14ac:dyDescent="0.25">
      <c r="S82" s="25"/>
      <c r="T82" s="24"/>
      <c r="U82" s="4" t="s">
        <v>7</v>
      </c>
      <c r="V82" s="1" t="s">
        <v>18</v>
      </c>
      <c r="BZ82" s="2"/>
    </row>
    <row r="83" spans="19:78" x14ac:dyDescent="0.25">
      <c r="S83" s="75"/>
      <c r="T83" s="76"/>
      <c r="U83" s="76"/>
      <c r="V83" s="81"/>
      <c r="BZ83" s="2"/>
    </row>
    <row r="84" spans="19:78" x14ac:dyDescent="0.25">
      <c r="BZ84" s="2"/>
    </row>
    <row r="85" spans="19:78" x14ac:dyDescent="0.25">
      <c r="BZ85" s="2"/>
    </row>
    <row r="86" spans="19:78" x14ac:dyDescent="0.25">
      <c r="S86" s="44" t="s">
        <v>95</v>
      </c>
      <c r="T86" s="2"/>
      <c r="BZ86" s="2"/>
    </row>
    <row r="87" spans="19:78" x14ac:dyDescent="0.25">
      <c r="S87" s="5" t="s">
        <v>13</v>
      </c>
      <c r="T87" s="6" t="s">
        <v>10</v>
      </c>
      <c r="U87" s="7" t="s">
        <v>8</v>
      </c>
      <c r="V87" s="8" t="s">
        <v>9</v>
      </c>
      <c r="BZ87" s="2"/>
    </row>
    <row r="88" spans="19:78" x14ac:dyDescent="0.25">
      <c r="S88" s="75"/>
      <c r="T88" s="76"/>
      <c r="U88" s="76"/>
      <c r="V88" s="81"/>
      <c r="BZ88" s="2"/>
    </row>
    <row r="89" spans="19:78" x14ac:dyDescent="0.25">
      <c r="S89" s="25" t="s">
        <v>6</v>
      </c>
      <c r="T89" s="24">
        <v>1000</v>
      </c>
      <c r="U89" s="7"/>
      <c r="V89" s="1" t="s">
        <v>18</v>
      </c>
      <c r="BZ89" s="2"/>
    </row>
    <row r="90" spans="19:78" x14ac:dyDescent="0.25">
      <c r="S90" s="25" t="s">
        <v>1</v>
      </c>
      <c r="T90" s="24">
        <v>-300</v>
      </c>
      <c r="U90" s="4"/>
      <c r="V90" s="1" t="s">
        <v>18</v>
      </c>
      <c r="BZ90" s="2"/>
    </row>
    <row r="91" spans="19:78" x14ac:dyDescent="0.25">
      <c r="S91" s="25" t="s">
        <v>0</v>
      </c>
      <c r="T91" s="24"/>
      <c r="U91" s="4" t="s">
        <v>31</v>
      </c>
      <c r="V91" s="1" t="s">
        <v>18</v>
      </c>
      <c r="BZ91" s="2"/>
    </row>
    <row r="92" spans="19:78" x14ac:dyDescent="0.25">
      <c r="S92" s="25" t="s">
        <v>2</v>
      </c>
      <c r="T92" s="24">
        <v>-150</v>
      </c>
      <c r="U92" s="4"/>
      <c r="V92" s="1" t="s">
        <v>18</v>
      </c>
      <c r="BZ92" s="2"/>
    </row>
    <row r="93" spans="19:78" x14ac:dyDescent="0.25">
      <c r="S93" s="25" t="s">
        <v>3</v>
      </c>
      <c r="T93" s="24">
        <v>-120</v>
      </c>
      <c r="U93" s="4"/>
      <c r="V93" s="1" t="s">
        <v>18</v>
      </c>
      <c r="BZ93" s="2"/>
    </row>
    <row r="94" spans="19:78" x14ac:dyDescent="0.25">
      <c r="S94" s="25" t="s">
        <v>4</v>
      </c>
      <c r="T94" s="24">
        <v>-200</v>
      </c>
      <c r="U94" s="4"/>
      <c r="V94" s="1" t="s">
        <v>18</v>
      </c>
      <c r="BZ94" s="2"/>
    </row>
    <row r="95" spans="19:78" x14ac:dyDescent="0.25">
      <c r="S95" s="25" t="s">
        <v>5</v>
      </c>
      <c r="T95" s="24"/>
      <c r="U95" s="4" t="s">
        <v>7</v>
      </c>
      <c r="V95" s="1" t="s">
        <v>18</v>
      </c>
      <c r="BZ95" s="2"/>
    </row>
    <row r="96" spans="19:78" x14ac:dyDescent="0.25">
      <c r="S96" s="75"/>
      <c r="T96" s="76"/>
      <c r="U96" s="76"/>
      <c r="V96" s="81"/>
      <c r="BZ96" s="2"/>
    </row>
    <row r="97" spans="19:78" x14ac:dyDescent="0.25">
      <c r="BZ97" s="2"/>
    </row>
    <row r="98" spans="19:78" x14ac:dyDescent="0.25">
      <c r="BZ98" s="2"/>
    </row>
    <row r="99" spans="19:78" x14ac:dyDescent="0.25">
      <c r="S99" s="44" t="s">
        <v>94</v>
      </c>
      <c r="T99" s="2"/>
      <c r="BZ99" s="2"/>
    </row>
    <row r="100" spans="19:78" x14ac:dyDescent="0.25">
      <c r="S100" s="5" t="s">
        <v>13</v>
      </c>
      <c r="T100" s="6" t="s">
        <v>10</v>
      </c>
      <c r="U100" s="7" t="s">
        <v>8</v>
      </c>
      <c r="V100" s="8" t="s">
        <v>9</v>
      </c>
      <c r="BZ100" s="2"/>
    </row>
    <row r="101" spans="19:78" x14ac:dyDescent="0.25">
      <c r="S101" s="75"/>
      <c r="T101" s="76"/>
      <c r="U101" s="76"/>
      <c r="V101" s="81"/>
      <c r="BZ101" s="2"/>
    </row>
    <row r="102" spans="19:78" x14ac:dyDescent="0.25">
      <c r="S102" s="25"/>
      <c r="T102" s="24">
        <v>750</v>
      </c>
      <c r="U102" s="7"/>
      <c r="V102" s="1" t="s">
        <v>18</v>
      </c>
      <c r="BZ102" s="2"/>
    </row>
    <row r="103" spans="19:78" x14ac:dyDescent="0.25">
      <c r="S103" s="25"/>
      <c r="T103" s="24">
        <v>-225</v>
      </c>
      <c r="U103" s="4"/>
      <c r="V103" s="1" t="s">
        <v>18</v>
      </c>
      <c r="BZ103" s="2"/>
    </row>
    <row r="104" spans="19:78" x14ac:dyDescent="0.25">
      <c r="S104" s="25"/>
      <c r="T104" s="24"/>
      <c r="U104" s="4" t="s">
        <v>31</v>
      </c>
      <c r="V104" s="1" t="s">
        <v>18</v>
      </c>
      <c r="BZ104" s="2"/>
    </row>
    <row r="105" spans="19:78" x14ac:dyDescent="0.25">
      <c r="S105" s="25"/>
      <c r="T105" s="24">
        <v>-220</v>
      </c>
      <c r="U105" s="4"/>
      <c r="V105" s="1" t="s">
        <v>18</v>
      </c>
      <c r="BZ105" s="2"/>
    </row>
    <row r="106" spans="19:78" x14ac:dyDescent="0.25">
      <c r="S106" s="25"/>
      <c r="T106" s="24">
        <v>-100</v>
      </c>
      <c r="U106" s="4"/>
      <c r="V106" s="1" t="s">
        <v>18</v>
      </c>
      <c r="BZ106" s="2"/>
    </row>
    <row r="107" spans="19:78" x14ac:dyDescent="0.25">
      <c r="S107" s="25"/>
      <c r="T107" s="24">
        <v>-150</v>
      </c>
      <c r="U107" s="4"/>
      <c r="V107" s="1" t="s">
        <v>18</v>
      </c>
      <c r="BZ107" s="2"/>
    </row>
    <row r="108" spans="19:78" x14ac:dyDescent="0.25">
      <c r="S108" s="25"/>
      <c r="T108" s="24"/>
      <c r="U108" s="4" t="s">
        <v>7</v>
      </c>
      <c r="V108" s="1" t="s">
        <v>18</v>
      </c>
      <c r="BZ108" s="2"/>
    </row>
    <row r="109" spans="19:78" x14ac:dyDescent="0.25">
      <c r="S109" s="75"/>
      <c r="T109" s="76"/>
      <c r="U109" s="76"/>
      <c r="V109" s="81"/>
      <c r="BZ109" s="2"/>
    </row>
    <row r="110" spans="19:78" x14ac:dyDescent="0.25">
      <c r="BZ110" s="2"/>
    </row>
    <row r="111" spans="19:78" x14ac:dyDescent="0.25">
      <c r="BZ111" s="2"/>
    </row>
    <row r="112" spans="19:78" x14ac:dyDescent="0.25">
      <c r="S112" s="44" t="s">
        <v>96</v>
      </c>
      <c r="T112" s="2"/>
      <c r="BZ112" s="2"/>
    </row>
    <row r="113" spans="19:78" x14ac:dyDescent="0.25">
      <c r="S113" s="5" t="s">
        <v>13</v>
      </c>
      <c r="T113" s="6" t="s">
        <v>10</v>
      </c>
      <c r="U113" s="7" t="s">
        <v>8</v>
      </c>
      <c r="V113" s="8" t="s">
        <v>9</v>
      </c>
      <c r="BZ113" s="2"/>
    </row>
    <row r="114" spans="19:78" x14ac:dyDescent="0.25">
      <c r="S114" s="75"/>
      <c r="T114" s="76"/>
      <c r="U114" s="76"/>
      <c r="V114" s="81"/>
      <c r="BZ114" s="2"/>
    </row>
    <row r="115" spans="19:78" x14ac:dyDescent="0.25">
      <c r="S115" s="25"/>
      <c r="T115" s="24">
        <v>900</v>
      </c>
      <c r="U115" s="7"/>
      <c r="V115" s="1" t="s">
        <v>18</v>
      </c>
      <c r="BZ115" s="2"/>
    </row>
    <row r="116" spans="19:78" x14ac:dyDescent="0.25">
      <c r="S116" s="25"/>
      <c r="T116" s="24">
        <v>-270</v>
      </c>
      <c r="U116" s="4"/>
      <c r="V116" s="1" t="s">
        <v>18</v>
      </c>
      <c r="BZ116" s="2"/>
    </row>
    <row r="117" spans="19:78" x14ac:dyDescent="0.25">
      <c r="S117" s="25"/>
      <c r="T117" s="24"/>
      <c r="U117" s="4" t="s">
        <v>31</v>
      </c>
      <c r="V117" s="1" t="s">
        <v>18</v>
      </c>
      <c r="BZ117" s="2"/>
    </row>
    <row r="118" spans="19:78" x14ac:dyDescent="0.25">
      <c r="S118" s="25"/>
      <c r="T118" s="24">
        <v>-135</v>
      </c>
      <c r="U118" s="4"/>
      <c r="V118" s="1" t="s">
        <v>18</v>
      </c>
      <c r="BZ118" s="2"/>
    </row>
    <row r="119" spans="19:78" x14ac:dyDescent="0.25">
      <c r="S119" s="25"/>
      <c r="T119" s="24">
        <v>-130</v>
      </c>
      <c r="U119" s="4"/>
      <c r="V119" s="1" t="s">
        <v>18</v>
      </c>
      <c r="BZ119" s="2"/>
    </row>
    <row r="120" spans="19:78" x14ac:dyDescent="0.25">
      <c r="S120" s="25"/>
      <c r="T120" s="24">
        <v>-200</v>
      </c>
      <c r="U120" s="4"/>
      <c r="V120" s="1" t="s">
        <v>18</v>
      </c>
      <c r="BZ120" s="2"/>
    </row>
    <row r="121" spans="19:78" x14ac:dyDescent="0.25">
      <c r="S121" s="25"/>
      <c r="T121" s="24"/>
      <c r="U121" s="4" t="s">
        <v>7</v>
      </c>
      <c r="V121" s="1" t="s">
        <v>18</v>
      </c>
      <c r="BZ121" s="2"/>
    </row>
    <row r="122" spans="19:78" x14ac:dyDescent="0.25">
      <c r="S122" s="75"/>
      <c r="T122" s="76"/>
      <c r="U122" s="76"/>
      <c r="V122" s="81"/>
      <c r="BZ122" s="2"/>
    </row>
    <row r="123" spans="19:78" x14ac:dyDescent="0.25">
      <c r="BZ123" s="2"/>
    </row>
    <row r="124" spans="19:78" x14ac:dyDescent="0.25">
      <c r="BZ124" s="2"/>
    </row>
    <row r="125" spans="19:78" x14ac:dyDescent="0.25">
      <c r="S125" s="44" t="s">
        <v>93</v>
      </c>
      <c r="T125" s="2"/>
      <c r="BZ125" s="2"/>
    </row>
    <row r="126" spans="19:78" x14ac:dyDescent="0.25">
      <c r="S126" s="5" t="s">
        <v>13</v>
      </c>
      <c r="T126" s="6" t="s">
        <v>10</v>
      </c>
      <c r="U126" s="7" t="s">
        <v>8</v>
      </c>
      <c r="V126" s="8" t="s">
        <v>9</v>
      </c>
      <c r="BZ126" s="2"/>
    </row>
    <row r="127" spans="19:78" x14ac:dyDescent="0.25">
      <c r="S127" s="75"/>
      <c r="T127" s="76"/>
      <c r="U127" s="76"/>
      <c r="V127" s="81"/>
      <c r="BZ127" s="2"/>
    </row>
    <row r="128" spans="19:78" x14ac:dyDescent="0.25">
      <c r="S128" s="25" t="s">
        <v>6</v>
      </c>
      <c r="T128" s="24">
        <v>1000</v>
      </c>
      <c r="U128" s="7"/>
      <c r="V128" s="1" t="s">
        <v>18</v>
      </c>
      <c r="BZ128" s="2"/>
    </row>
    <row r="129" spans="19:78" x14ac:dyDescent="0.25">
      <c r="S129" s="25" t="s">
        <v>1</v>
      </c>
      <c r="T129" s="24">
        <v>-500</v>
      </c>
      <c r="U129" s="4"/>
      <c r="V129" s="1" t="s">
        <v>18</v>
      </c>
      <c r="BZ129" s="2"/>
    </row>
    <row r="130" spans="19:78" x14ac:dyDescent="0.25">
      <c r="S130" s="25" t="s">
        <v>0</v>
      </c>
      <c r="T130" s="24"/>
      <c r="U130" s="4" t="s">
        <v>31</v>
      </c>
      <c r="V130" s="1" t="s">
        <v>18</v>
      </c>
      <c r="BZ130" s="2"/>
    </row>
    <row r="131" spans="19:78" x14ac:dyDescent="0.25">
      <c r="S131" s="25" t="s">
        <v>2</v>
      </c>
      <c r="T131" s="24">
        <v>-150</v>
      </c>
      <c r="U131" s="4"/>
      <c r="V131" s="1" t="s">
        <v>18</v>
      </c>
      <c r="BZ131" s="2"/>
    </row>
    <row r="132" spans="19:78" x14ac:dyDescent="0.25">
      <c r="S132" s="25" t="s">
        <v>3</v>
      </c>
      <c r="T132" s="24">
        <v>-90</v>
      </c>
      <c r="U132" s="4"/>
      <c r="V132" s="1" t="s">
        <v>18</v>
      </c>
      <c r="BZ132" s="2"/>
    </row>
    <row r="133" spans="19:78" x14ac:dyDescent="0.25">
      <c r="S133" s="25" t="s">
        <v>4</v>
      </c>
      <c r="T133" s="24">
        <v>-200</v>
      </c>
      <c r="U133" s="4"/>
      <c r="V133" s="1" t="s">
        <v>18</v>
      </c>
      <c r="BZ133" s="2"/>
    </row>
    <row r="134" spans="19:78" x14ac:dyDescent="0.25">
      <c r="S134" s="25" t="s">
        <v>5</v>
      </c>
      <c r="T134" s="24"/>
      <c r="U134" s="4" t="s">
        <v>7</v>
      </c>
      <c r="V134" s="1" t="s">
        <v>18</v>
      </c>
      <c r="BZ134" s="2"/>
    </row>
    <row r="135" spans="19:78" x14ac:dyDescent="0.25">
      <c r="S135" s="75"/>
      <c r="T135" s="76"/>
      <c r="U135" s="76"/>
      <c r="V135" s="81"/>
      <c r="BZ135" s="2"/>
    </row>
    <row r="136" spans="19:78" x14ac:dyDescent="0.25">
      <c r="BZ136" s="2"/>
    </row>
    <row r="137" spans="19:78" x14ac:dyDescent="0.25">
      <c r="BZ137" s="2"/>
    </row>
    <row r="138" spans="19:78" x14ac:dyDescent="0.25">
      <c r="S138" s="44" t="s">
        <v>92</v>
      </c>
      <c r="T138" s="2"/>
      <c r="BZ138" s="2"/>
    </row>
    <row r="139" spans="19:78" x14ac:dyDescent="0.25">
      <c r="S139" s="5" t="s">
        <v>13</v>
      </c>
      <c r="T139" s="6" t="s">
        <v>10</v>
      </c>
      <c r="U139" s="7" t="s">
        <v>8</v>
      </c>
      <c r="V139" s="8" t="s">
        <v>9</v>
      </c>
      <c r="BZ139" s="2"/>
    </row>
    <row r="140" spans="19:78" x14ac:dyDescent="0.25">
      <c r="S140" s="75"/>
      <c r="T140" s="76"/>
      <c r="U140" s="76"/>
      <c r="V140" s="81"/>
      <c r="BZ140" s="2"/>
    </row>
    <row r="141" spans="19:78" x14ac:dyDescent="0.25">
      <c r="S141" s="25"/>
      <c r="T141" s="24">
        <v>500</v>
      </c>
      <c r="U141" s="7"/>
      <c r="V141" s="1" t="s">
        <v>18</v>
      </c>
      <c r="BZ141" s="2"/>
    </row>
    <row r="142" spans="19:78" x14ac:dyDescent="0.25">
      <c r="S142" s="25"/>
      <c r="T142" s="24">
        <v>-150</v>
      </c>
      <c r="U142" s="4"/>
      <c r="V142" s="1" t="s">
        <v>18</v>
      </c>
      <c r="BZ142" s="2"/>
    </row>
    <row r="143" spans="19:78" x14ac:dyDescent="0.25">
      <c r="S143" s="25"/>
      <c r="T143" s="24"/>
      <c r="U143" s="4" t="s">
        <v>31</v>
      </c>
      <c r="V143" s="1" t="s">
        <v>18</v>
      </c>
      <c r="BZ143" s="2"/>
    </row>
    <row r="144" spans="19:78" x14ac:dyDescent="0.25">
      <c r="S144" s="25"/>
      <c r="T144" s="24">
        <v>-75</v>
      </c>
      <c r="U144" s="4"/>
      <c r="V144" s="1" t="s">
        <v>18</v>
      </c>
      <c r="BZ144" s="2"/>
    </row>
    <row r="145" spans="19:78" x14ac:dyDescent="0.25">
      <c r="S145" s="25"/>
      <c r="T145" s="24">
        <v>-200</v>
      </c>
      <c r="U145" s="4"/>
      <c r="V145" s="1" t="s">
        <v>18</v>
      </c>
      <c r="BZ145" s="2"/>
    </row>
    <row r="146" spans="19:78" x14ac:dyDescent="0.25">
      <c r="S146" s="25"/>
      <c r="T146" s="24">
        <v>-150</v>
      </c>
      <c r="U146" s="4"/>
      <c r="V146" s="1" t="s">
        <v>18</v>
      </c>
      <c r="BZ146" s="2"/>
    </row>
    <row r="147" spans="19:78" x14ac:dyDescent="0.25">
      <c r="S147" s="25"/>
      <c r="T147" s="24"/>
      <c r="U147" s="4" t="s">
        <v>7</v>
      </c>
      <c r="V147" s="1" t="s">
        <v>18</v>
      </c>
      <c r="BZ147" s="2"/>
    </row>
    <row r="148" spans="19:78" x14ac:dyDescent="0.25">
      <c r="S148" s="75"/>
      <c r="T148" s="76"/>
      <c r="U148" s="76"/>
      <c r="V148" s="81"/>
      <c r="BZ148" s="2"/>
    </row>
    <row r="149" spans="19:78" x14ac:dyDescent="0.25">
      <c r="BZ149" s="2"/>
    </row>
    <row r="150" spans="19:78" x14ac:dyDescent="0.25">
      <c r="BZ150" s="2"/>
    </row>
    <row r="151" spans="19:78" x14ac:dyDescent="0.25">
      <c r="S151" s="44" t="s">
        <v>91</v>
      </c>
      <c r="T151" s="2"/>
      <c r="BZ151" s="2"/>
    </row>
    <row r="152" spans="19:78" x14ac:dyDescent="0.25">
      <c r="S152" s="5" t="s">
        <v>13</v>
      </c>
      <c r="T152" s="6" t="s">
        <v>10</v>
      </c>
      <c r="U152" s="7" t="s">
        <v>8</v>
      </c>
      <c r="V152" s="8" t="s">
        <v>9</v>
      </c>
      <c r="BZ152" s="2"/>
    </row>
    <row r="153" spans="19:78" x14ac:dyDescent="0.25">
      <c r="S153" s="75"/>
      <c r="T153" s="76"/>
      <c r="U153" s="76"/>
      <c r="V153" s="81"/>
      <c r="BZ153" s="2"/>
    </row>
    <row r="154" spans="19:78" x14ac:dyDescent="0.25">
      <c r="S154" s="25"/>
      <c r="T154" s="24">
        <v>450</v>
      </c>
      <c r="U154" s="7"/>
      <c r="V154" s="1" t="s">
        <v>18</v>
      </c>
      <c r="BZ154" s="2"/>
    </row>
    <row r="155" spans="19:78" x14ac:dyDescent="0.25">
      <c r="S155" s="25"/>
      <c r="T155" s="24">
        <v>-135</v>
      </c>
      <c r="U155" s="4"/>
      <c r="V155" s="1" t="s">
        <v>18</v>
      </c>
      <c r="BZ155" s="2"/>
    </row>
    <row r="156" spans="19:78" x14ac:dyDescent="0.25">
      <c r="S156" s="25"/>
      <c r="T156" s="24"/>
      <c r="U156" s="4" t="s">
        <v>31</v>
      </c>
      <c r="V156" s="1" t="s">
        <v>18</v>
      </c>
      <c r="BZ156" s="2"/>
    </row>
    <row r="157" spans="19:78" x14ac:dyDescent="0.25">
      <c r="S157" s="25"/>
      <c r="T157" s="24">
        <v>-70</v>
      </c>
      <c r="U157" s="4"/>
      <c r="V157" s="1" t="s">
        <v>18</v>
      </c>
      <c r="BZ157" s="2"/>
    </row>
    <row r="158" spans="19:78" x14ac:dyDescent="0.25">
      <c r="S158" s="25"/>
      <c r="T158" s="24">
        <v>-100</v>
      </c>
      <c r="U158" s="4"/>
      <c r="V158" s="1" t="s">
        <v>18</v>
      </c>
      <c r="BZ158" s="2"/>
    </row>
    <row r="159" spans="19:78" x14ac:dyDescent="0.25">
      <c r="S159" s="25"/>
      <c r="T159" s="24">
        <v>-100</v>
      </c>
      <c r="U159" s="4"/>
      <c r="V159" s="1" t="s">
        <v>18</v>
      </c>
      <c r="BZ159" s="2"/>
    </row>
    <row r="160" spans="19:78" x14ac:dyDescent="0.25">
      <c r="S160" s="25"/>
      <c r="T160" s="24"/>
      <c r="U160" s="4" t="s">
        <v>7</v>
      </c>
      <c r="V160" s="1" t="s">
        <v>18</v>
      </c>
      <c r="BZ160" s="2"/>
    </row>
    <row r="161" spans="19:78" x14ac:dyDescent="0.25">
      <c r="S161" s="75"/>
      <c r="T161" s="76"/>
      <c r="U161" s="76"/>
      <c r="V161" s="81"/>
      <c r="BZ161" s="2"/>
    </row>
    <row r="162" spans="19:78" x14ac:dyDescent="0.25">
      <c r="BZ162" s="2"/>
    </row>
    <row r="163" spans="19:78" x14ac:dyDescent="0.25">
      <c r="BZ163" s="2"/>
    </row>
    <row r="164" spans="19:78" x14ac:dyDescent="0.25">
      <c r="BZ164" s="2"/>
    </row>
  </sheetData>
  <conditionalFormatting sqref="T49:T57">
    <cfRule type="expression" dxfId="191" priority="174">
      <formula>U49&lt;&gt;""</formula>
    </cfRule>
  </conditionalFormatting>
  <conditionalFormatting sqref="T49">
    <cfRule type="expression" dxfId="190" priority="124">
      <formula>U49&lt;&gt;""</formula>
    </cfRule>
  </conditionalFormatting>
  <conditionalFormatting sqref="T49">
    <cfRule type="expression" dxfId="189" priority="123">
      <formula>U49&lt;&gt;""</formula>
    </cfRule>
  </conditionalFormatting>
  <conditionalFormatting sqref="U49:V49">
    <cfRule type="expression" dxfId="188" priority="122">
      <formula>V49&lt;&gt;""</formula>
    </cfRule>
  </conditionalFormatting>
  <conditionalFormatting sqref="U49:V49">
    <cfRule type="expression" dxfId="187" priority="121">
      <formula>V49&lt;&gt;""</formula>
    </cfRule>
  </conditionalFormatting>
  <conditionalFormatting sqref="T57">
    <cfRule type="expression" dxfId="186" priority="120">
      <formula>U57&lt;&gt;""</formula>
    </cfRule>
  </conditionalFormatting>
  <conditionalFormatting sqref="T57">
    <cfRule type="expression" dxfId="185" priority="119">
      <formula>U57&lt;&gt;""</formula>
    </cfRule>
  </conditionalFormatting>
  <conditionalFormatting sqref="U57:V57">
    <cfRule type="expression" dxfId="184" priority="118">
      <formula>V57&lt;&gt;""</formula>
    </cfRule>
  </conditionalFormatting>
  <conditionalFormatting sqref="U57:V57">
    <cfRule type="expression" dxfId="183" priority="117">
      <formula>V57&lt;&gt;""</formula>
    </cfRule>
  </conditionalFormatting>
  <conditionalFormatting sqref="T62:T70">
    <cfRule type="expression" dxfId="182" priority="102">
      <formula>U62&lt;&gt;""</formula>
    </cfRule>
  </conditionalFormatting>
  <conditionalFormatting sqref="T62">
    <cfRule type="expression" dxfId="181" priority="101">
      <formula>U62&lt;&gt;""</formula>
    </cfRule>
  </conditionalFormatting>
  <conditionalFormatting sqref="T62">
    <cfRule type="expression" dxfId="180" priority="100">
      <formula>U62&lt;&gt;""</formula>
    </cfRule>
  </conditionalFormatting>
  <conditionalFormatting sqref="U62:V62">
    <cfRule type="expression" dxfId="179" priority="99">
      <formula>V62&lt;&gt;""</formula>
    </cfRule>
  </conditionalFormatting>
  <conditionalFormatting sqref="U62:V62">
    <cfRule type="expression" dxfId="178" priority="98">
      <formula>V62&lt;&gt;""</formula>
    </cfRule>
  </conditionalFormatting>
  <conditionalFormatting sqref="T70">
    <cfRule type="expression" dxfId="177" priority="97">
      <formula>U70&lt;&gt;""</formula>
    </cfRule>
  </conditionalFormatting>
  <conditionalFormatting sqref="T70">
    <cfRule type="expression" dxfId="176" priority="96">
      <formula>U70&lt;&gt;""</formula>
    </cfRule>
  </conditionalFormatting>
  <conditionalFormatting sqref="U70">
    <cfRule type="expression" dxfId="175" priority="95">
      <formula>V70&lt;&gt;""</formula>
    </cfRule>
  </conditionalFormatting>
  <conditionalFormatting sqref="U70">
    <cfRule type="expression" dxfId="174" priority="94">
      <formula>V70&lt;&gt;""</formula>
    </cfRule>
  </conditionalFormatting>
  <conditionalFormatting sqref="T75:T83">
    <cfRule type="expression" dxfId="173" priority="93">
      <formula>U75&lt;&gt;""</formula>
    </cfRule>
  </conditionalFormatting>
  <conditionalFormatting sqref="T75">
    <cfRule type="expression" dxfId="172" priority="92">
      <formula>U75&lt;&gt;""</formula>
    </cfRule>
  </conditionalFormatting>
  <conditionalFormatting sqref="T75">
    <cfRule type="expression" dxfId="171" priority="91">
      <formula>U75&lt;&gt;""</formula>
    </cfRule>
  </conditionalFormatting>
  <conditionalFormatting sqref="U75">
    <cfRule type="expression" dxfId="170" priority="90">
      <formula>V75&lt;&gt;""</formula>
    </cfRule>
  </conditionalFormatting>
  <conditionalFormatting sqref="U75">
    <cfRule type="expression" dxfId="169" priority="89">
      <formula>V75&lt;&gt;""</formula>
    </cfRule>
  </conditionalFormatting>
  <conditionalFormatting sqref="T83">
    <cfRule type="expression" dxfId="168" priority="88">
      <formula>U83&lt;&gt;""</formula>
    </cfRule>
  </conditionalFormatting>
  <conditionalFormatting sqref="T83">
    <cfRule type="expression" dxfId="167" priority="87">
      <formula>U83&lt;&gt;""</formula>
    </cfRule>
  </conditionalFormatting>
  <conditionalFormatting sqref="U83">
    <cfRule type="expression" dxfId="166" priority="86">
      <formula>V83&lt;&gt;""</formula>
    </cfRule>
  </conditionalFormatting>
  <conditionalFormatting sqref="U83">
    <cfRule type="expression" dxfId="165" priority="85">
      <formula>V83&lt;&gt;""</formula>
    </cfRule>
  </conditionalFormatting>
  <conditionalFormatting sqref="T88:T96">
    <cfRule type="expression" dxfId="164" priority="84">
      <formula>U88&lt;&gt;""</formula>
    </cfRule>
  </conditionalFormatting>
  <conditionalFormatting sqref="T88">
    <cfRule type="expression" dxfId="163" priority="83">
      <formula>U88&lt;&gt;""</formula>
    </cfRule>
  </conditionalFormatting>
  <conditionalFormatting sqref="T88">
    <cfRule type="expression" dxfId="162" priority="82">
      <formula>U88&lt;&gt;""</formula>
    </cfRule>
  </conditionalFormatting>
  <conditionalFormatting sqref="U88">
    <cfRule type="expression" dxfId="161" priority="81">
      <formula>V88&lt;&gt;""</formula>
    </cfRule>
  </conditionalFormatting>
  <conditionalFormatting sqref="U88">
    <cfRule type="expression" dxfId="160" priority="80">
      <formula>V88&lt;&gt;""</formula>
    </cfRule>
  </conditionalFormatting>
  <conditionalFormatting sqref="T96">
    <cfRule type="expression" dxfId="159" priority="79">
      <formula>U96&lt;&gt;""</formula>
    </cfRule>
  </conditionalFormatting>
  <conditionalFormatting sqref="T96">
    <cfRule type="expression" dxfId="158" priority="78">
      <formula>U96&lt;&gt;""</formula>
    </cfRule>
  </conditionalFormatting>
  <conditionalFormatting sqref="U96">
    <cfRule type="expression" dxfId="157" priority="77">
      <formula>V96&lt;&gt;""</formula>
    </cfRule>
  </conditionalFormatting>
  <conditionalFormatting sqref="U96">
    <cfRule type="expression" dxfId="156" priority="76">
      <formula>V96&lt;&gt;""</formula>
    </cfRule>
  </conditionalFormatting>
  <conditionalFormatting sqref="T101:T109">
    <cfRule type="expression" dxfId="155" priority="75">
      <formula>U101&lt;&gt;""</formula>
    </cfRule>
  </conditionalFormatting>
  <conditionalFormatting sqref="T101">
    <cfRule type="expression" dxfId="154" priority="74">
      <formula>U101&lt;&gt;""</formula>
    </cfRule>
  </conditionalFormatting>
  <conditionalFormatting sqref="T101">
    <cfRule type="expression" dxfId="153" priority="73">
      <formula>U101&lt;&gt;""</formula>
    </cfRule>
  </conditionalFormatting>
  <conditionalFormatting sqref="U101">
    <cfRule type="expression" dxfId="152" priority="72">
      <formula>V101&lt;&gt;""</formula>
    </cfRule>
  </conditionalFormatting>
  <conditionalFormatting sqref="U101">
    <cfRule type="expression" dxfId="151" priority="71">
      <formula>V101&lt;&gt;""</formula>
    </cfRule>
  </conditionalFormatting>
  <conditionalFormatting sqref="T109">
    <cfRule type="expression" dxfId="150" priority="70">
      <formula>U109&lt;&gt;""</formula>
    </cfRule>
  </conditionalFormatting>
  <conditionalFormatting sqref="T109">
    <cfRule type="expression" dxfId="149" priority="69">
      <formula>U109&lt;&gt;""</formula>
    </cfRule>
  </conditionalFormatting>
  <conditionalFormatting sqref="U109">
    <cfRule type="expression" dxfId="148" priority="68">
      <formula>V109&lt;&gt;""</formula>
    </cfRule>
  </conditionalFormatting>
  <conditionalFormatting sqref="U109">
    <cfRule type="expression" dxfId="147" priority="67">
      <formula>V109&lt;&gt;""</formula>
    </cfRule>
  </conditionalFormatting>
  <conditionalFormatting sqref="T114:T122">
    <cfRule type="expression" dxfId="146" priority="66">
      <formula>U114&lt;&gt;""</formula>
    </cfRule>
  </conditionalFormatting>
  <conditionalFormatting sqref="T114">
    <cfRule type="expression" dxfId="145" priority="65">
      <formula>U114&lt;&gt;""</formula>
    </cfRule>
  </conditionalFormatting>
  <conditionalFormatting sqref="T114">
    <cfRule type="expression" dxfId="144" priority="64">
      <formula>U114&lt;&gt;""</formula>
    </cfRule>
  </conditionalFormatting>
  <conditionalFormatting sqref="U114">
    <cfRule type="expression" dxfId="143" priority="63">
      <formula>V114&lt;&gt;""</formula>
    </cfRule>
  </conditionalFormatting>
  <conditionalFormatting sqref="U114">
    <cfRule type="expression" dxfId="142" priority="62">
      <formula>V114&lt;&gt;""</formula>
    </cfRule>
  </conditionalFormatting>
  <conditionalFormatting sqref="T122">
    <cfRule type="expression" dxfId="141" priority="61">
      <formula>U122&lt;&gt;""</formula>
    </cfRule>
  </conditionalFormatting>
  <conditionalFormatting sqref="T122">
    <cfRule type="expression" dxfId="140" priority="60">
      <formula>U122&lt;&gt;""</formula>
    </cfRule>
  </conditionalFormatting>
  <conditionalFormatting sqref="U122">
    <cfRule type="expression" dxfId="139" priority="59">
      <formula>V122&lt;&gt;""</formula>
    </cfRule>
  </conditionalFormatting>
  <conditionalFormatting sqref="U122">
    <cfRule type="expression" dxfId="138" priority="58">
      <formula>V122&lt;&gt;""</formula>
    </cfRule>
  </conditionalFormatting>
  <conditionalFormatting sqref="T127:T135">
    <cfRule type="expression" dxfId="137" priority="57">
      <formula>U127&lt;&gt;""</formula>
    </cfRule>
  </conditionalFormatting>
  <conditionalFormatting sqref="T127">
    <cfRule type="expression" dxfId="136" priority="56">
      <formula>U127&lt;&gt;""</formula>
    </cfRule>
  </conditionalFormatting>
  <conditionalFormatting sqref="T127">
    <cfRule type="expression" dxfId="135" priority="55">
      <formula>U127&lt;&gt;""</formula>
    </cfRule>
  </conditionalFormatting>
  <conditionalFormatting sqref="U127">
    <cfRule type="expression" dxfId="134" priority="54">
      <formula>V127&lt;&gt;""</formula>
    </cfRule>
  </conditionalFormatting>
  <conditionalFormatting sqref="U127">
    <cfRule type="expression" dxfId="133" priority="53">
      <formula>V127&lt;&gt;""</formula>
    </cfRule>
  </conditionalFormatting>
  <conditionalFormatting sqref="T135">
    <cfRule type="expression" dxfId="132" priority="52">
      <formula>U135&lt;&gt;""</formula>
    </cfRule>
  </conditionalFormatting>
  <conditionalFormatting sqref="T135">
    <cfRule type="expression" dxfId="131" priority="51">
      <formula>U135&lt;&gt;""</formula>
    </cfRule>
  </conditionalFormatting>
  <conditionalFormatting sqref="U135">
    <cfRule type="expression" dxfId="130" priority="50">
      <formula>V135&lt;&gt;""</formula>
    </cfRule>
  </conditionalFormatting>
  <conditionalFormatting sqref="U135">
    <cfRule type="expression" dxfId="129" priority="49">
      <formula>V135&lt;&gt;""</formula>
    </cfRule>
  </conditionalFormatting>
  <conditionalFormatting sqref="T140:T148">
    <cfRule type="expression" dxfId="128" priority="48">
      <formula>U140&lt;&gt;""</formula>
    </cfRule>
  </conditionalFormatting>
  <conditionalFormatting sqref="T140">
    <cfRule type="expression" dxfId="127" priority="47">
      <formula>U140&lt;&gt;""</formula>
    </cfRule>
  </conditionalFormatting>
  <conditionalFormatting sqref="T140">
    <cfRule type="expression" dxfId="126" priority="46">
      <formula>U140&lt;&gt;""</formula>
    </cfRule>
  </conditionalFormatting>
  <conditionalFormatting sqref="U140">
    <cfRule type="expression" dxfId="125" priority="45">
      <formula>V140&lt;&gt;""</formula>
    </cfRule>
  </conditionalFormatting>
  <conditionalFormatting sqref="U140">
    <cfRule type="expression" dxfId="124" priority="44">
      <formula>V140&lt;&gt;""</formula>
    </cfRule>
  </conditionalFormatting>
  <conditionalFormatting sqref="T148">
    <cfRule type="expression" dxfId="123" priority="43">
      <formula>U148&lt;&gt;""</formula>
    </cfRule>
  </conditionalFormatting>
  <conditionalFormatting sqref="T148">
    <cfRule type="expression" dxfId="122" priority="42">
      <formula>U148&lt;&gt;""</formula>
    </cfRule>
  </conditionalFormatting>
  <conditionalFormatting sqref="U148">
    <cfRule type="expression" dxfId="121" priority="41">
      <formula>V148&lt;&gt;""</formula>
    </cfRule>
  </conditionalFormatting>
  <conditionalFormatting sqref="U148">
    <cfRule type="expression" dxfId="120" priority="40">
      <formula>V148&lt;&gt;""</formula>
    </cfRule>
  </conditionalFormatting>
  <conditionalFormatting sqref="T153:T161">
    <cfRule type="expression" dxfId="119" priority="39">
      <formula>U153&lt;&gt;""</formula>
    </cfRule>
  </conditionalFormatting>
  <conditionalFormatting sqref="T153">
    <cfRule type="expression" dxfId="118" priority="38">
      <formula>U153&lt;&gt;""</formula>
    </cfRule>
  </conditionalFormatting>
  <conditionalFormatting sqref="T153">
    <cfRule type="expression" dxfId="117" priority="37">
      <formula>U153&lt;&gt;""</formula>
    </cfRule>
  </conditionalFormatting>
  <conditionalFormatting sqref="U153">
    <cfRule type="expression" dxfId="116" priority="36">
      <formula>V153&lt;&gt;""</formula>
    </cfRule>
  </conditionalFormatting>
  <conditionalFormatting sqref="U153">
    <cfRule type="expression" dxfId="115" priority="35">
      <formula>V153&lt;&gt;""</formula>
    </cfRule>
  </conditionalFormatting>
  <conditionalFormatting sqref="T161">
    <cfRule type="expression" dxfId="114" priority="34">
      <formula>U161&lt;&gt;""</formula>
    </cfRule>
  </conditionalFormatting>
  <conditionalFormatting sqref="T161">
    <cfRule type="expression" dxfId="113" priority="33">
      <formula>U161&lt;&gt;""</formula>
    </cfRule>
  </conditionalFormatting>
  <conditionalFormatting sqref="U161">
    <cfRule type="expression" dxfId="112" priority="32">
      <formula>V161&lt;&gt;""</formula>
    </cfRule>
  </conditionalFormatting>
  <conditionalFormatting sqref="U161">
    <cfRule type="expression" dxfId="111" priority="31">
      <formula>V161&lt;&gt;""</formula>
    </cfRule>
  </conditionalFormatting>
  <conditionalFormatting sqref="V70">
    <cfRule type="expression" dxfId="110" priority="30">
      <formula>W70&lt;&gt;""</formula>
    </cfRule>
  </conditionalFormatting>
  <conditionalFormatting sqref="V70">
    <cfRule type="expression" dxfId="109" priority="29">
      <formula>W70&lt;&gt;""</formula>
    </cfRule>
  </conditionalFormatting>
  <conditionalFormatting sqref="V75">
    <cfRule type="expression" dxfId="108" priority="28">
      <formula>W75&lt;&gt;""</formula>
    </cfRule>
  </conditionalFormatting>
  <conditionalFormatting sqref="V75">
    <cfRule type="expression" dxfId="107" priority="27">
      <formula>W75&lt;&gt;""</formula>
    </cfRule>
  </conditionalFormatting>
  <conditionalFormatting sqref="V83">
    <cfRule type="expression" dxfId="106" priority="26">
      <formula>W83&lt;&gt;""</formula>
    </cfRule>
  </conditionalFormatting>
  <conditionalFormatting sqref="V83">
    <cfRule type="expression" dxfId="105" priority="25">
      <formula>W83&lt;&gt;""</formula>
    </cfRule>
  </conditionalFormatting>
  <conditionalFormatting sqref="V88">
    <cfRule type="expression" dxfId="104" priority="24">
      <formula>W88&lt;&gt;""</formula>
    </cfRule>
  </conditionalFormatting>
  <conditionalFormatting sqref="V88">
    <cfRule type="expression" dxfId="103" priority="23">
      <formula>W88&lt;&gt;""</formula>
    </cfRule>
  </conditionalFormatting>
  <conditionalFormatting sqref="V96">
    <cfRule type="expression" dxfId="102" priority="22">
      <formula>W96&lt;&gt;""</formula>
    </cfRule>
  </conditionalFormatting>
  <conditionalFormatting sqref="V96">
    <cfRule type="expression" dxfId="101" priority="21">
      <formula>W96&lt;&gt;""</formula>
    </cfRule>
  </conditionalFormatting>
  <conditionalFormatting sqref="V101">
    <cfRule type="expression" dxfId="100" priority="20">
      <formula>W101&lt;&gt;""</formula>
    </cfRule>
  </conditionalFormatting>
  <conditionalFormatting sqref="V101">
    <cfRule type="expression" dxfId="99" priority="19">
      <formula>W101&lt;&gt;""</formula>
    </cfRule>
  </conditionalFormatting>
  <conditionalFormatting sqref="V109">
    <cfRule type="expression" dxfId="98" priority="18">
      <formula>W109&lt;&gt;""</formula>
    </cfRule>
  </conditionalFormatting>
  <conditionalFormatting sqref="V109">
    <cfRule type="expression" dxfId="97" priority="17">
      <formula>W109&lt;&gt;""</formula>
    </cfRule>
  </conditionalFormatting>
  <conditionalFormatting sqref="V114">
    <cfRule type="expression" dxfId="96" priority="16">
      <formula>W114&lt;&gt;""</formula>
    </cfRule>
  </conditionalFormatting>
  <conditionalFormatting sqref="V114">
    <cfRule type="expression" dxfId="95" priority="15">
      <formula>W114&lt;&gt;""</formula>
    </cfRule>
  </conditionalFormatting>
  <conditionalFormatting sqref="V122">
    <cfRule type="expression" dxfId="94" priority="14">
      <formula>W122&lt;&gt;""</formula>
    </cfRule>
  </conditionalFormatting>
  <conditionalFormatting sqref="V122">
    <cfRule type="expression" dxfId="93" priority="13">
      <formula>W122&lt;&gt;""</formula>
    </cfRule>
  </conditionalFormatting>
  <conditionalFormatting sqref="V127">
    <cfRule type="expression" dxfId="92" priority="12">
      <formula>W127&lt;&gt;""</formula>
    </cfRule>
  </conditionalFormatting>
  <conditionalFormatting sqref="V127">
    <cfRule type="expression" dxfId="91" priority="11">
      <formula>W127&lt;&gt;""</formula>
    </cfRule>
  </conditionalFormatting>
  <conditionalFormatting sqref="V135">
    <cfRule type="expression" dxfId="90" priority="10">
      <formula>W135&lt;&gt;""</formula>
    </cfRule>
  </conditionalFormatting>
  <conditionalFormatting sqref="V135">
    <cfRule type="expression" dxfId="89" priority="9">
      <formula>W135&lt;&gt;""</formula>
    </cfRule>
  </conditionalFormatting>
  <conditionalFormatting sqref="V140">
    <cfRule type="expression" dxfId="88" priority="8">
      <formula>W140&lt;&gt;""</formula>
    </cfRule>
  </conditionalFormatting>
  <conditionalFormatting sqref="V140">
    <cfRule type="expression" dxfId="87" priority="7">
      <formula>W140&lt;&gt;""</formula>
    </cfRule>
  </conditionalFormatting>
  <conditionalFormatting sqref="V148">
    <cfRule type="expression" dxfId="86" priority="6">
      <formula>W148&lt;&gt;""</formula>
    </cfRule>
  </conditionalFormatting>
  <conditionalFormatting sqref="V148">
    <cfRule type="expression" dxfId="85" priority="5">
      <formula>W148&lt;&gt;""</formula>
    </cfRule>
  </conditionalFormatting>
  <conditionalFormatting sqref="V153">
    <cfRule type="expression" dxfId="84" priority="4">
      <formula>W153&lt;&gt;""</formula>
    </cfRule>
  </conditionalFormatting>
  <conditionalFormatting sqref="V153">
    <cfRule type="expression" dxfId="83" priority="3">
      <formula>W153&lt;&gt;""</formula>
    </cfRule>
  </conditionalFormatting>
  <conditionalFormatting sqref="V161">
    <cfRule type="expression" dxfId="82" priority="2">
      <formula>W161&lt;&gt;""</formula>
    </cfRule>
  </conditionalFormatting>
  <conditionalFormatting sqref="V161">
    <cfRule type="expression" dxfId="81" priority="1">
      <formula>W161&lt;&gt;""</formula>
    </cfRule>
  </conditionalFormatting>
  <dataValidations count="3">
    <dataValidation type="custom" allowBlank="1" showInputMessage="1" showErrorMessage="1" sqref="U50 U63 U76 U89 U102 U115 U128 U141 U154">
      <formula1>""""""</formula1>
    </dataValidation>
    <dataValidation type="list" allowBlank="1" showInputMessage="1" showErrorMessage="1" sqref="V50:V56 V141:V147 V63:V69 V76:V82 V89:V95 V102:V108 V115:V121 V128:V134 V154:V160">
      <formula1>$X$17:$X$18</formula1>
    </dataValidation>
    <dataValidation type="list" allowBlank="1" showInputMessage="1" showErrorMessage="1" sqref="U51:U56 U64:U69 U77:U82 U90:U95 U103:U108 U116:U121 U129:U134 U142:U147 U155:U160">
      <formula1>$X$13:$X$14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64"/>
  <sheetViews>
    <sheetView showGridLines="0" zoomScaleNormal="100" workbookViewId="0">
      <selection activeCell="B2" sqref="B2"/>
    </sheetView>
  </sheetViews>
  <sheetFormatPr baseColWidth="10" defaultColWidth="9.140625" defaultRowHeight="15" outlineLevelCol="1" x14ac:dyDescent="0.25"/>
  <cols>
    <col min="1" max="1" width="2.85546875" style="84" customWidth="1"/>
    <col min="2" max="2" width="2.85546875" style="87" customWidth="1"/>
    <col min="3" max="3" width="1" style="47" customWidth="1"/>
    <col min="4" max="4" width="0.28515625" style="47" customWidth="1"/>
    <col min="5" max="5" width="0.42578125" style="47" customWidth="1"/>
    <col min="6" max="7" width="14.28515625" style="47" customWidth="1"/>
    <col min="8" max="8" width="15" style="47" customWidth="1"/>
    <col min="9" max="9" width="1.42578125" style="47" customWidth="1"/>
    <col min="10" max="11" width="14.28515625" style="47" customWidth="1"/>
    <col min="12" max="12" width="15" style="47" customWidth="1"/>
    <col min="13" max="13" width="1.42578125" style="47" customWidth="1"/>
    <col min="14" max="15" width="14.28515625" style="47" customWidth="1"/>
    <col min="16" max="16" width="15" style="47" customWidth="1"/>
    <col min="17" max="17" width="1.85546875" style="47" customWidth="1"/>
    <col min="18" max="18" width="2.85546875" customWidth="1"/>
    <col min="19" max="19" width="17.140625" customWidth="1"/>
    <col min="23" max="23" width="2.85546875" customWidth="1"/>
    <col min="24" max="30" width="9.140625" style="2" hidden="1" customWidth="1" outlineLevel="1"/>
    <col min="31" max="31" width="2.85546875" hidden="1" customWidth="1" outlineLevel="1"/>
    <col min="32" max="37" width="9.140625" style="2" hidden="1" customWidth="1" outlineLevel="1"/>
    <col min="38" max="38" width="2.85546875" hidden="1" customWidth="1" outlineLevel="1"/>
    <col min="39" max="44" width="9.140625" hidden="1" customWidth="1" outlineLevel="1"/>
    <col min="45" max="45" width="2.85546875" hidden="1" customWidth="1" outlineLevel="1"/>
    <col min="46" max="47" width="9.140625" hidden="1" customWidth="1" outlineLevel="1"/>
    <col min="48" max="48" width="2.85546875" hidden="1" customWidth="1" outlineLevel="1"/>
    <col min="49" max="49" width="9.140625" style="2" hidden="1" customWidth="1" outlineLevel="1"/>
    <col min="50" max="68" width="9.140625" hidden="1" customWidth="1" outlineLevel="1"/>
    <col min="69" max="69" width="9.140625" collapsed="1"/>
  </cols>
  <sheetData>
    <row r="1" spans="1:49" s="84" customFormat="1" ht="15" customHeight="1" x14ac:dyDescent="0.2">
      <c r="C1" s="84">
        <v>7</v>
      </c>
      <c r="D1" s="84">
        <v>2</v>
      </c>
      <c r="E1" s="84">
        <v>3</v>
      </c>
      <c r="F1" s="84">
        <v>100</v>
      </c>
      <c r="G1" s="84">
        <v>100</v>
      </c>
      <c r="H1" s="84">
        <v>105</v>
      </c>
      <c r="I1" s="84">
        <v>10</v>
      </c>
      <c r="J1" s="84">
        <v>100</v>
      </c>
      <c r="K1" s="84">
        <v>100</v>
      </c>
      <c r="L1" s="84">
        <v>105</v>
      </c>
      <c r="M1" s="84">
        <v>10</v>
      </c>
      <c r="N1" s="84">
        <v>100</v>
      </c>
      <c r="O1" s="84">
        <v>100</v>
      </c>
      <c r="P1" s="84">
        <v>105</v>
      </c>
      <c r="Q1" s="84">
        <v>13</v>
      </c>
      <c r="R1" s="84">
        <v>20</v>
      </c>
      <c r="X1" s="85"/>
      <c r="Y1" s="85"/>
      <c r="Z1" s="85"/>
      <c r="AA1" s="85"/>
      <c r="AB1" s="85"/>
      <c r="AC1" s="85"/>
      <c r="AD1" s="85"/>
      <c r="AF1" s="85"/>
      <c r="AG1" s="85"/>
      <c r="AH1" s="85"/>
      <c r="AI1" s="85"/>
      <c r="AJ1" s="85"/>
      <c r="AK1" s="85"/>
      <c r="AW1" s="85"/>
    </row>
    <row r="2" spans="1:49" s="89" customFormat="1" ht="15" customHeight="1" x14ac:dyDescent="0.25">
      <c r="A2" s="84"/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6"/>
      <c r="S2" s="88">
        <f>SUM(C1:Q1)</f>
        <v>960</v>
      </c>
      <c r="T2" s="88">
        <f>960-S2</f>
        <v>0</v>
      </c>
      <c r="X2" s="90"/>
      <c r="Y2" s="90"/>
      <c r="Z2" s="90"/>
      <c r="AA2" s="90"/>
      <c r="AB2" s="90"/>
      <c r="AC2" s="90"/>
      <c r="AD2" s="90"/>
      <c r="AF2" s="90"/>
      <c r="AG2" s="90"/>
      <c r="AH2" s="90"/>
      <c r="AI2" s="90"/>
      <c r="AJ2" s="90"/>
      <c r="AK2" s="90"/>
      <c r="AW2" s="90"/>
    </row>
    <row r="3" spans="1:49" s="56" customFormat="1" ht="4.5" customHeight="1" x14ac:dyDescent="0.25">
      <c r="A3" s="91">
        <v>6</v>
      </c>
      <c r="B3" s="92"/>
      <c r="C3" s="55" t="s">
        <v>80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 t="s">
        <v>80</v>
      </c>
      <c r="R3" s="54"/>
      <c r="X3" s="57"/>
      <c r="Y3" s="57"/>
      <c r="Z3" s="57"/>
      <c r="AA3" s="57"/>
      <c r="AB3" s="57"/>
      <c r="AC3" s="57"/>
      <c r="AD3" s="57"/>
      <c r="AF3" s="57"/>
      <c r="AG3" s="57"/>
      <c r="AH3" s="57"/>
      <c r="AI3" s="57"/>
      <c r="AJ3" s="57"/>
      <c r="AK3" s="57"/>
      <c r="AW3" s="57"/>
    </row>
    <row r="4" spans="1:49" ht="18" customHeight="1" x14ac:dyDescent="0.25">
      <c r="A4" s="93">
        <v>24</v>
      </c>
      <c r="B4" s="94"/>
      <c r="C4" s="53"/>
      <c r="D4" s="58" t="s">
        <v>98</v>
      </c>
      <c r="E4" s="53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3"/>
      <c r="R4" s="27"/>
      <c r="S4" s="27"/>
    </row>
    <row r="5" spans="1:49" ht="18" customHeight="1" x14ac:dyDescent="0.25">
      <c r="A5" s="84">
        <v>24</v>
      </c>
      <c r="D5" s="50" t="s">
        <v>97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3"/>
    </row>
    <row r="6" spans="1:49" ht="2.25" customHeight="1" x14ac:dyDescent="0.25">
      <c r="A6" s="84">
        <v>3</v>
      </c>
      <c r="E6" s="5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49" ht="2.25" customHeight="1" x14ac:dyDescent="0.25">
      <c r="A7" s="84">
        <v>3</v>
      </c>
      <c r="E7" s="53"/>
      <c r="Q7" s="53"/>
    </row>
    <row r="8" spans="1:49" ht="15" customHeight="1" x14ac:dyDescent="0.25">
      <c r="A8" s="84">
        <v>20</v>
      </c>
      <c r="C8" s="46"/>
      <c r="E8" s="46" t="s">
        <v>77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53"/>
    </row>
    <row r="9" spans="1:49" ht="15" customHeight="1" x14ac:dyDescent="0.25">
      <c r="A9" s="84">
        <v>20</v>
      </c>
      <c r="C9" s="46"/>
      <c r="E9" s="46" t="s">
        <v>75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49" ht="15" customHeight="1" x14ac:dyDescent="0.25">
      <c r="A10" s="84">
        <v>20</v>
      </c>
      <c r="C10" s="46"/>
      <c r="E10" s="46" t="s">
        <v>76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S10" t="s">
        <v>57</v>
      </c>
      <c r="X10" s="36" t="s">
        <v>79</v>
      </c>
      <c r="Z10" s="27" t="s">
        <v>33</v>
      </c>
      <c r="AF10" t="s">
        <v>68</v>
      </c>
    </row>
    <row r="11" spans="1:49" ht="6.75" customHeight="1" x14ac:dyDescent="0.25">
      <c r="A11" s="84">
        <v>9</v>
      </c>
      <c r="T11" s="2"/>
      <c r="U11" s="9"/>
    </row>
    <row r="12" spans="1:49" ht="15" customHeight="1" x14ac:dyDescent="0.25">
      <c r="A12" s="84">
        <v>20</v>
      </c>
      <c r="B12" s="95"/>
      <c r="C12" s="55"/>
      <c r="D12" s="55"/>
      <c r="E12" s="55"/>
      <c r="F12" s="63" t="str">
        <f>S47</f>
        <v>München</v>
      </c>
      <c r="G12" s="55"/>
      <c r="H12" s="55"/>
      <c r="I12" s="55"/>
      <c r="J12" s="63" t="str">
        <f>S60</f>
        <v>Hamburg</v>
      </c>
      <c r="K12" s="55"/>
      <c r="L12" s="55"/>
      <c r="M12" s="55"/>
      <c r="N12" s="63" t="str">
        <f>S73</f>
        <v>Berlin</v>
      </c>
      <c r="O12" s="55"/>
      <c r="P12" s="55"/>
      <c r="S12" s="10" t="s">
        <v>14</v>
      </c>
      <c r="T12" s="3">
        <v>0.6</v>
      </c>
      <c r="X12" s="13" t="s">
        <v>8</v>
      </c>
      <c r="Z12" s="37" t="s">
        <v>63</v>
      </c>
      <c r="AF12" s="36"/>
      <c r="AG12" s="2" t="s">
        <v>71</v>
      </c>
      <c r="AH12" s="2" t="s">
        <v>72</v>
      </c>
      <c r="AI12" s="2" t="s">
        <v>73</v>
      </c>
    </row>
    <row r="13" spans="1:49" ht="15" customHeight="1" x14ac:dyDescent="0.25">
      <c r="A13" s="84">
        <v>20</v>
      </c>
      <c r="B13" s="9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S13" s="10" t="s">
        <v>11</v>
      </c>
      <c r="T13" s="11">
        <v>0.2</v>
      </c>
      <c r="U13" s="18">
        <f>T13*$T$19</f>
        <v>200</v>
      </c>
      <c r="X13" s="3" t="s">
        <v>31</v>
      </c>
      <c r="Z13" s="31"/>
      <c r="AA13" t="s">
        <v>34</v>
      </c>
      <c r="AF13" t="s">
        <v>69</v>
      </c>
      <c r="AG13" s="2">
        <v>3</v>
      </c>
      <c r="AH13" s="2">
        <f>ROWS(S47:BY58)+1</f>
        <v>13</v>
      </c>
      <c r="AI13" s="2">
        <f>SUM(A21)</f>
        <v>9</v>
      </c>
    </row>
    <row r="14" spans="1:49" ht="15" customHeight="1" x14ac:dyDescent="0.25">
      <c r="A14" s="84">
        <v>20</v>
      </c>
      <c r="B14" s="9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S14" s="10" t="s">
        <v>44</v>
      </c>
      <c r="T14" s="29">
        <f>20%-T13</f>
        <v>0</v>
      </c>
      <c r="U14" s="18">
        <f>T14*$T$19</f>
        <v>0</v>
      </c>
      <c r="X14" s="3" t="s">
        <v>7</v>
      </c>
      <c r="Z14" s="32"/>
      <c r="AA14" t="s">
        <v>35</v>
      </c>
      <c r="AF14" t="s">
        <v>70</v>
      </c>
      <c r="AG14" s="2">
        <v>3</v>
      </c>
      <c r="AH14" s="45">
        <f>COLUMNS(X47:BP58)</f>
        <v>45</v>
      </c>
      <c r="AI14" s="2">
        <f>I1</f>
        <v>10</v>
      </c>
    </row>
    <row r="15" spans="1:49" ht="15" customHeight="1" x14ac:dyDescent="0.25">
      <c r="A15" s="84">
        <v>20</v>
      </c>
      <c r="B15" s="9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S15" s="10" t="s">
        <v>43</v>
      </c>
      <c r="T15" s="11">
        <v>-0.02</v>
      </c>
      <c r="U15" s="18">
        <f>T15*$T$19</f>
        <v>-20</v>
      </c>
      <c r="Z15" s="33"/>
      <c r="AA15" t="s">
        <v>38</v>
      </c>
    </row>
    <row r="16" spans="1:49" ht="15" customHeight="1" x14ac:dyDescent="0.25">
      <c r="A16" s="84">
        <v>20</v>
      </c>
      <c r="B16" s="9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S16" s="10" t="s">
        <v>45</v>
      </c>
      <c r="T16" s="28" t="s">
        <v>52</v>
      </c>
      <c r="X16" s="13" t="s">
        <v>9</v>
      </c>
      <c r="Z16" s="34"/>
      <c r="AA16" t="s">
        <v>36</v>
      </c>
    </row>
    <row r="17" spans="1:27" ht="15" customHeight="1" x14ac:dyDescent="0.25">
      <c r="A17" s="84">
        <v>20</v>
      </c>
      <c r="B17" s="9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S17" s="10" t="s">
        <v>53</v>
      </c>
      <c r="T17" s="28" t="s">
        <v>54</v>
      </c>
      <c r="X17" s="3" t="s">
        <v>18</v>
      </c>
      <c r="Z17" s="35"/>
      <c r="AA17" t="s">
        <v>37</v>
      </c>
    </row>
    <row r="18" spans="1:27" ht="15" customHeight="1" x14ac:dyDescent="0.25">
      <c r="A18" s="84">
        <v>20</v>
      </c>
      <c r="B18" s="9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S18" s="10" t="s">
        <v>46</v>
      </c>
      <c r="T18" s="11">
        <v>0.3</v>
      </c>
      <c r="U18" s="19">
        <f>(1/(1+T18))/2</f>
        <v>0.38461538461538458</v>
      </c>
      <c r="X18" s="3" t="s">
        <v>30</v>
      </c>
    </row>
    <row r="19" spans="1:27" ht="15" customHeight="1" x14ac:dyDescent="0.25">
      <c r="A19" s="84">
        <v>20</v>
      </c>
      <c r="B19" s="9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S19" s="10" t="s">
        <v>47</v>
      </c>
      <c r="T19" s="16">
        <v>1000</v>
      </c>
      <c r="Z19" s="37" t="s">
        <v>64</v>
      </c>
    </row>
    <row r="20" spans="1:27" ht="15" customHeight="1" x14ac:dyDescent="0.25">
      <c r="A20" s="84">
        <v>20</v>
      </c>
      <c r="B20" s="9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S20" s="42" t="s">
        <v>22</v>
      </c>
      <c r="T20" s="17">
        <f>MAX(ABS(MIN(MIN(AC49:AC57,AC62:AC70,AC75:AC83,AC88:AC96,AC101:AC109,AC114:AC122,AC127:AC135,AC140:AC148,AC153:AC161,0))),U13)</f>
        <v>200</v>
      </c>
      <c r="U20" s="43" t="s">
        <v>74</v>
      </c>
      <c r="Z20" s="38"/>
      <c r="AA20" s="36" t="s">
        <v>59</v>
      </c>
    </row>
    <row r="21" spans="1:27" ht="6.75" customHeight="1" x14ac:dyDescent="0.25">
      <c r="A21" s="84">
        <v>9</v>
      </c>
      <c r="B21" s="9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27" ht="15" customHeight="1" x14ac:dyDescent="0.25">
      <c r="A22" s="84">
        <v>20</v>
      </c>
      <c r="B22" s="95"/>
      <c r="C22" s="55"/>
      <c r="D22" s="55"/>
      <c r="E22" s="55"/>
      <c r="F22" s="63" t="str">
        <f>S86</f>
        <v>Zürich</v>
      </c>
      <c r="G22" s="55"/>
      <c r="H22" s="55"/>
      <c r="I22" s="55"/>
      <c r="J22" s="63" t="str">
        <f>S99</f>
        <v>Bern</v>
      </c>
      <c r="K22" s="55"/>
      <c r="L22" s="55"/>
      <c r="M22" s="55"/>
      <c r="N22" s="63" t="str">
        <f>S112</f>
        <v>Genf</v>
      </c>
      <c r="O22" s="55"/>
      <c r="P22" s="55"/>
      <c r="Z22" s="39"/>
      <c r="AA22" s="36" t="s">
        <v>60</v>
      </c>
    </row>
    <row r="23" spans="1:27" ht="15" customHeight="1" x14ac:dyDescent="0.25">
      <c r="A23" s="84">
        <v>20</v>
      </c>
      <c r="B23" s="9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Z23" s="40"/>
      <c r="AA23" s="36" t="s">
        <v>61</v>
      </c>
    </row>
    <row r="24" spans="1:27" ht="15" customHeight="1" x14ac:dyDescent="0.25">
      <c r="A24" s="84">
        <v>20</v>
      </c>
      <c r="B24" s="9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Z24" s="41"/>
      <c r="AA24" s="36" t="s">
        <v>62</v>
      </c>
    </row>
    <row r="25" spans="1:27" ht="15" customHeight="1" x14ac:dyDescent="0.25">
      <c r="A25" s="84">
        <v>20</v>
      </c>
      <c r="B25" s="9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27" ht="15" customHeight="1" x14ac:dyDescent="0.25">
      <c r="A26" s="84">
        <v>20</v>
      </c>
      <c r="B26" s="9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27" ht="15" customHeight="1" x14ac:dyDescent="0.25">
      <c r="A27" s="84">
        <v>20</v>
      </c>
      <c r="B27" s="9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27" ht="15" customHeight="1" x14ac:dyDescent="0.25">
      <c r="A28" s="84">
        <v>20</v>
      </c>
      <c r="B28" s="9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27" ht="15" customHeight="1" x14ac:dyDescent="0.25">
      <c r="A29" s="84">
        <v>20</v>
      </c>
      <c r="B29" s="9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27" ht="15" customHeight="1" x14ac:dyDescent="0.25">
      <c r="A30" s="84">
        <v>20</v>
      </c>
      <c r="B30" s="95"/>
      <c r="C30" s="55"/>
      <c r="D30" s="55"/>
      <c r="E30" s="55"/>
      <c r="F30" s="55"/>
      <c r="G30" s="55"/>
      <c r="H30" s="55"/>
      <c r="I30" s="55"/>
      <c r="J30" s="62"/>
      <c r="K30" s="55"/>
      <c r="L30" s="55"/>
      <c r="M30" s="55"/>
      <c r="N30" s="55"/>
      <c r="O30" s="55"/>
      <c r="P30" s="55"/>
    </row>
    <row r="31" spans="1:27" ht="6.75" customHeight="1" x14ac:dyDescent="0.25">
      <c r="A31" s="84">
        <v>9</v>
      </c>
      <c r="B31" s="95"/>
      <c r="C31" s="55"/>
      <c r="D31" s="55"/>
      <c r="E31" s="55"/>
      <c r="F31" s="55"/>
      <c r="G31" s="55"/>
      <c r="H31" s="55"/>
      <c r="I31" s="55"/>
      <c r="J31" s="62"/>
      <c r="K31" s="55"/>
      <c r="L31" s="55"/>
      <c r="M31" s="55"/>
      <c r="N31" s="55"/>
      <c r="O31" s="55"/>
      <c r="P31" s="55"/>
    </row>
    <row r="32" spans="1:27" ht="15" customHeight="1" x14ac:dyDescent="0.25">
      <c r="A32" s="84">
        <v>20</v>
      </c>
      <c r="B32" s="95"/>
      <c r="C32" s="55"/>
      <c r="D32" s="55"/>
      <c r="E32" s="55"/>
      <c r="F32" s="63" t="str">
        <f>S125</f>
        <v>Graz</v>
      </c>
      <c r="G32" s="55"/>
      <c r="H32" s="55"/>
      <c r="I32" s="55"/>
      <c r="J32" s="63" t="str">
        <f>S138</f>
        <v>Salzburg</v>
      </c>
      <c r="K32" s="55"/>
      <c r="L32" s="55"/>
      <c r="M32" s="55"/>
      <c r="N32" s="63" t="str">
        <f>S151</f>
        <v>Wien</v>
      </c>
      <c r="O32" s="55"/>
      <c r="P32" s="55"/>
    </row>
    <row r="33" spans="1:68" ht="15" customHeight="1" x14ac:dyDescent="0.25">
      <c r="A33" s="84">
        <v>20</v>
      </c>
      <c r="B33" s="9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68" ht="15" customHeight="1" x14ac:dyDescent="0.25">
      <c r="A34" s="84">
        <v>20</v>
      </c>
      <c r="B34" s="9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68" ht="15" customHeight="1" x14ac:dyDescent="0.25">
      <c r="A35" s="84">
        <v>20</v>
      </c>
      <c r="B35" s="9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68" ht="15" customHeight="1" x14ac:dyDescent="0.25">
      <c r="A36" s="84">
        <v>20</v>
      </c>
      <c r="B36" s="9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68" ht="15" customHeight="1" x14ac:dyDescent="0.25">
      <c r="A37" s="84">
        <v>20</v>
      </c>
      <c r="B37" s="9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68" ht="15" customHeight="1" x14ac:dyDescent="0.25">
      <c r="A38" s="84">
        <v>20</v>
      </c>
      <c r="B38" s="9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68" ht="15" customHeight="1" x14ac:dyDescent="0.25">
      <c r="A39" s="84">
        <v>20</v>
      </c>
      <c r="B39" s="9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68" ht="15" customHeight="1" x14ac:dyDescent="0.25">
      <c r="A40" s="84">
        <v>20</v>
      </c>
      <c r="B40" s="9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68" ht="5.25" customHeight="1" x14ac:dyDescent="0.25">
      <c r="A41" s="84">
        <v>7</v>
      </c>
    </row>
    <row r="42" spans="1:68" ht="15" customHeight="1" x14ac:dyDescent="0.25">
      <c r="A42" s="84">
        <v>20</v>
      </c>
      <c r="C42" s="51"/>
      <c r="D42" s="51"/>
      <c r="E42" s="51" t="s">
        <v>78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68" ht="4.5" customHeight="1" x14ac:dyDescent="0.25">
      <c r="A43" s="84">
        <v>6</v>
      </c>
      <c r="C43" s="47" t="s">
        <v>80</v>
      </c>
      <c r="Q43" s="47" t="s">
        <v>80</v>
      </c>
    </row>
    <row r="44" spans="1:68" x14ac:dyDescent="0.25"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6"/>
    </row>
    <row r="45" spans="1:68" x14ac:dyDescent="0.25">
      <c r="C45" s="87"/>
      <c r="D45" s="87"/>
      <c r="E45" s="87"/>
      <c r="F45" s="88">
        <f>SUM(A3:A43)</f>
        <v>720</v>
      </c>
      <c r="G45" s="88">
        <f>720-F45</f>
        <v>0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9"/>
    </row>
    <row r="47" spans="1:68" x14ac:dyDescent="0.25">
      <c r="S47" s="44" t="s">
        <v>67</v>
      </c>
      <c r="T47" s="2"/>
    </row>
    <row r="48" spans="1:68" x14ac:dyDescent="0.25">
      <c r="S48" s="5" t="s">
        <v>13</v>
      </c>
      <c r="T48" s="6" t="s">
        <v>10</v>
      </c>
      <c r="U48" s="7" t="s">
        <v>8</v>
      </c>
      <c r="V48" s="8" t="s">
        <v>9</v>
      </c>
      <c r="X48" s="13" t="s">
        <v>24</v>
      </c>
      <c r="Y48" s="13" t="s">
        <v>26</v>
      </c>
      <c r="Z48" s="13" t="s">
        <v>27</v>
      </c>
      <c r="AA48" s="13" t="s">
        <v>8</v>
      </c>
      <c r="AB48" s="13" t="s">
        <v>28</v>
      </c>
      <c r="AC48" s="13" t="s">
        <v>29</v>
      </c>
      <c r="AD48" s="13" t="s">
        <v>25</v>
      </c>
      <c r="AF48" s="2" t="s">
        <v>19</v>
      </c>
      <c r="AG48" s="2" t="s">
        <v>15</v>
      </c>
      <c r="AH48" s="2" t="s">
        <v>16</v>
      </c>
      <c r="AI48" s="2" t="s">
        <v>32</v>
      </c>
      <c r="AJ48" s="2" t="s">
        <v>20</v>
      </c>
      <c r="AK48" s="2" t="s">
        <v>21</v>
      </c>
      <c r="AM48" s="2" t="s">
        <v>40</v>
      </c>
      <c r="AN48" s="2" t="s">
        <v>39</v>
      </c>
      <c r="AO48" s="2" t="s">
        <v>42</v>
      </c>
      <c r="AP48" s="2" t="s">
        <v>56</v>
      </c>
      <c r="AQ48" s="2" t="s">
        <v>55</v>
      </c>
      <c r="AR48" s="2" t="s">
        <v>48</v>
      </c>
      <c r="AT48" s="2" t="s">
        <v>41</v>
      </c>
      <c r="AU48" s="2" t="s">
        <v>17</v>
      </c>
      <c r="AW48" s="2" t="s">
        <v>58</v>
      </c>
      <c r="AX48" s="2" t="s">
        <v>49</v>
      </c>
      <c r="AY48">
        <v>2</v>
      </c>
      <c r="AZ48">
        <v>2</v>
      </c>
      <c r="BA48">
        <v>2</v>
      </c>
      <c r="BB48">
        <v>3</v>
      </c>
      <c r="BC48">
        <v>3</v>
      </c>
      <c r="BD48">
        <v>3</v>
      </c>
      <c r="BE48">
        <v>4</v>
      </c>
      <c r="BF48">
        <v>4</v>
      </c>
      <c r="BG48">
        <v>4</v>
      </c>
      <c r="BH48">
        <v>5</v>
      </c>
      <c r="BI48">
        <v>5</v>
      </c>
      <c r="BJ48">
        <v>5</v>
      </c>
      <c r="BK48">
        <v>6</v>
      </c>
      <c r="BL48">
        <v>6</v>
      </c>
      <c r="BM48">
        <v>6</v>
      </c>
      <c r="BN48">
        <v>7</v>
      </c>
      <c r="BO48">
        <v>7</v>
      </c>
      <c r="BP48">
        <v>7</v>
      </c>
    </row>
    <row r="49" spans="1:77" ht="15" customHeight="1" x14ac:dyDescent="0.25">
      <c r="S49" s="75"/>
      <c r="T49" s="76"/>
      <c r="U49" s="76"/>
      <c r="V49" s="81"/>
      <c r="X49" s="17">
        <v>1</v>
      </c>
      <c r="Y49" s="77"/>
      <c r="Z49" s="78"/>
      <c r="AA49" s="78"/>
      <c r="AB49" s="79"/>
      <c r="AC49" s="77"/>
      <c r="AD49" s="77"/>
      <c r="AF49" s="77"/>
      <c r="AG49" s="77"/>
      <c r="AH49" s="77"/>
      <c r="AI49" s="77"/>
      <c r="AJ49" s="77"/>
      <c r="AK49" s="13"/>
      <c r="AM49" s="77">
        <f>X49</f>
        <v>1</v>
      </c>
      <c r="AN49" s="77"/>
      <c r="AO49" s="77">
        <f>X49</f>
        <v>1</v>
      </c>
      <c r="AP49" s="77">
        <v>0</v>
      </c>
      <c r="AQ49" s="77">
        <v>0</v>
      </c>
      <c r="AR49" s="13" t="str">
        <f t="shared" ref="AR49:AR57" si="0">IF(Z49,TEXT(AA49,$T$17),TEXT(T49,$T$16))</f>
        <v/>
      </c>
      <c r="AT49" s="2">
        <v>1.5</v>
      </c>
      <c r="AU49" s="15">
        <f>$T$20</f>
        <v>200</v>
      </c>
      <c r="AW49" s="13"/>
      <c r="AX49" s="2" t="s">
        <v>50</v>
      </c>
      <c r="AY49">
        <v>1</v>
      </c>
      <c r="AZ49">
        <v>2</v>
      </c>
      <c r="BA49">
        <v>3</v>
      </c>
      <c r="BB49">
        <v>1</v>
      </c>
      <c r="BC49">
        <v>2</v>
      </c>
      <c r="BD49">
        <v>3</v>
      </c>
      <c r="BE49">
        <v>1</v>
      </c>
      <c r="BF49">
        <v>2</v>
      </c>
      <c r="BG49">
        <v>3</v>
      </c>
      <c r="BH49">
        <v>1</v>
      </c>
      <c r="BI49">
        <v>2</v>
      </c>
      <c r="BJ49">
        <v>3</v>
      </c>
      <c r="BK49">
        <v>1</v>
      </c>
      <c r="BL49">
        <v>2</v>
      </c>
      <c r="BM49">
        <v>3</v>
      </c>
      <c r="BN49">
        <v>1</v>
      </c>
      <c r="BO49">
        <v>2</v>
      </c>
      <c r="BP49">
        <v>3</v>
      </c>
    </row>
    <row r="50" spans="1:77" ht="15" customHeight="1" x14ac:dyDescent="0.25">
      <c r="S50" s="25" t="s">
        <v>6</v>
      </c>
      <c r="T50" s="24">
        <v>950</v>
      </c>
      <c r="U50" s="7"/>
      <c r="V50" s="30" t="str">
        <f>IF(AND(ISBLANK(U50),T50&lt;0),"left","right")</f>
        <v>right</v>
      </c>
      <c r="X50" s="17">
        <v>2</v>
      </c>
      <c r="Y50" s="17">
        <f t="shared" ref="Y50:Y56" si="1">IF(AND(ISBLANK(T50),ISBLANK(U50)),0,X50)</f>
        <v>2</v>
      </c>
      <c r="Z50" s="20" t="b">
        <v>0</v>
      </c>
      <c r="AA50" s="17">
        <f t="shared" ref="AA50:AA56" si="2">AA49+IF(Z50,0,T50)</f>
        <v>950</v>
      </c>
      <c r="AB50" s="21">
        <f t="shared" ref="AB50:AB56" si="3">T50*$T$12</f>
        <v>570</v>
      </c>
      <c r="AC50" s="17">
        <f t="shared" ref="AC50:AC56" si="4">AA50*$T$12</f>
        <v>570</v>
      </c>
      <c r="AD50" s="17">
        <f t="shared" ref="AD50:AD56" si="5">AC50+$T$20</f>
        <v>770</v>
      </c>
      <c r="AF50" s="23">
        <f t="shared" ref="AF50:AF56" si="6">IF(Z50,IF(AA50&gt;0,$T$20,$T$20+AC50),IF(AB50&gt;0,AD50-AB50,AD50))</f>
        <v>200</v>
      </c>
      <c r="AG50" s="15">
        <f t="shared" ref="AG50:AG56" si="7">IF(AND(Z50=FALSE,AB50&gt;0),ABS(AB50),0)</f>
        <v>570</v>
      </c>
      <c r="AH50" s="15">
        <f t="shared" ref="AH50:AH56" si="8">IF(AND(Z50=FALSE,AB50&lt;0),ABS(AB50),0)</f>
        <v>0</v>
      </c>
      <c r="AI50" s="15">
        <f t="shared" ref="AI50:AI56" si="9">IF(U50=$X$13,ABS(AC50),0)</f>
        <v>0</v>
      </c>
      <c r="AJ50" s="15">
        <f t="shared" ref="AJ50:AJ56" si="10">IF(AND(U50=$X$14,AC50&lt;0),ABS(AC50),0)</f>
        <v>0</v>
      </c>
      <c r="AK50" s="15">
        <f t="shared" ref="AK50:AK56" si="11">IF(AND(U50=$X$14,AC50&gt;0),ABS(AC50),0)</f>
        <v>0</v>
      </c>
      <c r="AM50" s="15">
        <f t="shared" ref="AM50:AM57" si="12">X50</f>
        <v>2</v>
      </c>
      <c r="AN50" s="15">
        <f t="shared" ref="AN50:AN56" si="13">$T$20+$U$14</f>
        <v>200</v>
      </c>
      <c r="AO50" s="15">
        <f t="shared" ref="AO50:AO57" si="14">X50</f>
        <v>2</v>
      </c>
      <c r="AP50" s="15" t="e">
        <f t="shared" ref="AP50:AP56" si="15">IF(V50=$X$18,AF50-$U$15,#N/A)</f>
        <v>#N/A</v>
      </c>
      <c r="AQ50" s="15">
        <f t="shared" ref="AQ50:AQ56" si="16">IF(V50=$X$17,AF50+SUM(AG50:AK50)+$U$15,#N/A)</f>
        <v>750</v>
      </c>
      <c r="AR50" s="2" t="str">
        <f t="shared" si="0"/>
        <v>+950</v>
      </c>
      <c r="AT50">
        <f>Y58+0.5</f>
        <v>8.5</v>
      </c>
      <c r="AU50" s="15">
        <f>$T$20</f>
        <v>200</v>
      </c>
      <c r="AW50" s="2" t="b">
        <f t="shared" ref="AW50:AW56" si="17">IF(SUM(AG50:AK50)=0,TRUE,FALSE)</f>
        <v>0</v>
      </c>
      <c r="AX50" s="2" t="s">
        <v>51</v>
      </c>
      <c r="AY50" s="22">
        <f>IF(AY49=1,AY48+$U$18,IF(AY49=2,AY48+1+IF(INDEX($AW49:$AW57,AY48+1),+$U$18,-$U$18),#N/A))</f>
        <v>2.3846153846153846</v>
      </c>
      <c r="AZ50" s="22">
        <f>IF(AZ49=1,AZ48+$U$18,IF(AZ49=2,AZ48+1+IF(INDEX($AW49:$AW57,AZ48+1),+$U$18,-$U$18),#N/A))</f>
        <v>2.6153846153846154</v>
      </c>
      <c r="BA50" s="83"/>
      <c r="BB50" s="22">
        <f>IF(BB49=1,BB48+$U$18,IF(BB49=2,BB48+1+IF(INDEX($AW49:$AW57,BB48+1),+$U$18,-$U$18),#N/A))</f>
        <v>3.3846153846153846</v>
      </c>
      <c r="BC50" s="22">
        <f>IF(BC49=1,BC48+$U$18,IF(BC49=2,BC48+1+IF(INDEX($AW49:$AW57,BC48+1),+$U$18,-$U$18),#N/A))</f>
        <v>3.6153846153846154</v>
      </c>
      <c r="BD50" s="83"/>
      <c r="BE50" s="22">
        <f>IF(BE49=1,BE48+$U$18,IF(BE49=2,BE48+1+IF(INDEX($AW49:$AW57,BE48+1),+$U$18,-$U$18),#N/A))</f>
        <v>4.384615384615385</v>
      </c>
      <c r="BF50" s="22">
        <f>IF(BF49=1,BF48+$U$18,IF(BF49=2,BF48+1+IF(INDEX($AW49:$AW57,BF48+1),+$U$18,-$U$18),#N/A))</f>
        <v>4.615384615384615</v>
      </c>
      <c r="BG50" s="83"/>
      <c r="BH50" s="22">
        <f>IF(BH49=1,BH48+$U$18,IF(BH49=2,BH48+1+IF(INDEX($AW49:$AW57,BH48+1),+$U$18,-$U$18),#N/A))</f>
        <v>5.384615384615385</v>
      </c>
      <c r="BI50" s="22">
        <f>IF(BI49=1,BI48+$U$18,IF(BI49=2,BI48+1+IF(INDEX($AW49:$AW57,BI48+1),+$U$18,-$U$18),#N/A))</f>
        <v>5.615384615384615</v>
      </c>
      <c r="BJ50" s="83"/>
      <c r="BK50" s="22">
        <f>IF(BK49=1,BK48+$U$18,IF(BK49=2,BK48+1+IF(INDEX($AW49:$AW57,BK48+1),+$U$18,-$U$18),#N/A))</f>
        <v>6.384615384615385</v>
      </c>
      <c r="BL50" s="22">
        <f>IF(BL49=1,BL48+$U$18,IF(BL49=2,BL48+1+IF(INDEX($AW49:$AW57,BL48+1),+$U$18,-$U$18),#N/A))</f>
        <v>6.615384615384615</v>
      </c>
      <c r="BM50" s="83"/>
      <c r="BN50" s="22">
        <f>IF(BN49=1,BN48+$U$18,IF(BN49=2,BN48+1+IF(INDEX($AW49:$AW57,BN48+1),+$U$18,-$U$18),#N/A))</f>
        <v>7.384615384615385</v>
      </c>
      <c r="BO50" s="22">
        <f>IF(BO49=1,BO48+$U$18,IF(BO49=2,BO48+1+IF(INDEX($AW49:$AW57,BO48+1),+$U$18,-$U$18),#N/A))</f>
        <v>7.615384615384615</v>
      </c>
      <c r="BP50" s="83"/>
      <c r="BQ50" s="22"/>
      <c r="BR50" s="22"/>
      <c r="BS50" s="22"/>
      <c r="BT50" s="22"/>
      <c r="BU50" s="22"/>
      <c r="BV50" s="22"/>
      <c r="BW50" s="22"/>
      <c r="BX50" s="22"/>
      <c r="BY50" s="22"/>
    </row>
    <row r="51" spans="1:77" ht="15" customHeight="1" x14ac:dyDescent="0.25">
      <c r="S51" s="25" t="s">
        <v>1</v>
      </c>
      <c r="T51" s="24">
        <v>-255</v>
      </c>
      <c r="U51" s="4"/>
      <c r="V51" s="30" t="str">
        <f t="shared" ref="V51:V56" si="18">IF(AND(ISBLANK(U51),T51&lt;0),"left","right")</f>
        <v>left</v>
      </c>
      <c r="X51" s="17">
        <v>3</v>
      </c>
      <c r="Y51" s="17">
        <f t="shared" si="1"/>
        <v>3</v>
      </c>
      <c r="Z51" s="17" t="b">
        <f t="shared" ref="Z51:Z56" si="19">IF(ISBLANK(U51),FALSE,TRUE)</f>
        <v>0</v>
      </c>
      <c r="AA51" s="17">
        <f t="shared" si="2"/>
        <v>695</v>
      </c>
      <c r="AB51" s="21">
        <f t="shared" si="3"/>
        <v>-153</v>
      </c>
      <c r="AC51" s="17">
        <f t="shared" si="4"/>
        <v>417</v>
      </c>
      <c r="AD51" s="17">
        <f t="shared" si="5"/>
        <v>617</v>
      </c>
      <c r="AF51" s="23">
        <f t="shared" si="6"/>
        <v>617</v>
      </c>
      <c r="AG51" s="15">
        <f t="shared" si="7"/>
        <v>0</v>
      </c>
      <c r="AH51" s="15">
        <f t="shared" si="8"/>
        <v>153</v>
      </c>
      <c r="AI51" s="15">
        <f t="shared" si="9"/>
        <v>0</v>
      </c>
      <c r="AJ51" s="15">
        <f t="shared" si="10"/>
        <v>0</v>
      </c>
      <c r="AK51" s="15">
        <f t="shared" si="11"/>
        <v>0</v>
      </c>
      <c r="AM51" s="15">
        <f t="shared" si="12"/>
        <v>3</v>
      </c>
      <c r="AN51" s="15">
        <f t="shared" si="13"/>
        <v>200</v>
      </c>
      <c r="AO51" s="15">
        <f t="shared" si="14"/>
        <v>3</v>
      </c>
      <c r="AP51" s="15">
        <f t="shared" si="15"/>
        <v>637</v>
      </c>
      <c r="AQ51" s="15" t="e">
        <f t="shared" si="16"/>
        <v>#N/A</v>
      </c>
      <c r="AR51" s="2" t="str">
        <f t="shared" si="0"/>
        <v>-255</v>
      </c>
      <c r="AW51" s="2" t="b">
        <f t="shared" si="17"/>
        <v>0</v>
      </c>
      <c r="AX51" s="2" t="s">
        <v>12</v>
      </c>
      <c r="AY51" s="2">
        <f>IF(AY48&lt;$Y58,INDEX($AD49:$AD57,AY48),#N/A)</f>
        <v>770</v>
      </c>
      <c r="AZ51" s="2">
        <f>IF(AZ48&lt;$Y58,INDEX($AD49:$AD57,AZ48),#N/A)</f>
        <v>770</v>
      </c>
      <c r="BA51" s="13"/>
      <c r="BB51" s="2">
        <f>IF(BB48&lt;$Y58,INDEX($AD49:$AD57,BB48),#N/A)</f>
        <v>617</v>
      </c>
      <c r="BC51" s="2">
        <f>IF(BC48&lt;$Y58,INDEX($AD49:$AD57,BC48),#N/A)</f>
        <v>617</v>
      </c>
      <c r="BD51" s="13"/>
      <c r="BE51" s="2">
        <f>IF(BE48&lt;$Y58,INDEX($AD49:$AD57,BE48),#N/A)</f>
        <v>617</v>
      </c>
      <c r="BF51" s="2">
        <f>IF(BF48&lt;$Y58,INDEX($AD49:$AD57,BF48),#N/A)</f>
        <v>617</v>
      </c>
      <c r="BG51" s="13"/>
      <c r="BH51" s="2">
        <f>IF(BH48&lt;$Y58,INDEX($AD49:$AD57,BH48),#N/A)</f>
        <v>542</v>
      </c>
      <c r="BI51" s="2">
        <f>IF(BI48&lt;$Y58,INDEX($AD49:$AD57,BI48),#N/A)</f>
        <v>542</v>
      </c>
      <c r="BJ51" s="13"/>
      <c r="BK51" s="2">
        <f>IF(BK48&lt;$Y58,INDEX($AD49:$AD57,BK48),#N/A)</f>
        <v>452</v>
      </c>
      <c r="BL51" s="2">
        <f>IF(BL48&lt;$Y58,INDEX($AD49:$AD57,BL48),#N/A)</f>
        <v>452</v>
      </c>
      <c r="BM51" s="13"/>
      <c r="BN51" s="2">
        <f>IF(BN48&lt;$Y58,INDEX($AD49:$AD57,BN48),#N/A)</f>
        <v>332</v>
      </c>
      <c r="BO51" s="2">
        <f>IF(BO48&lt;$Y58,INDEX($AD49:$AD57,BO48),#N/A)</f>
        <v>332</v>
      </c>
      <c r="BP51" s="13"/>
      <c r="BQ51" s="2"/>
      <c r="BR51" s="2"/>
      <c r="BS51" s="2"/>
      <c r="BT51" s="2"/>
      <c r="BU51" s="2"/>
      <c r="BV51" s="2"/>
      <c r="BW51" s="2"/>
      <c r="BX51" s="2"/>
      <c r="BY51" s="2"/>
    </row>
    <row r="52" spans="1:77" ht="15" customHeight="1" x14ac:dyDescent="0.25">
      <c r="S52" s="25" t="s">
        <v>0</v>
      </c>
      <c r="T52" s="24"/>
      <c r="U52" s="4" t="s">
        <v>31</v>
      </c>
      <c r="V52" s="30" t="str">
        <f t="shared" si="18"/>
        <v>right</v>
      </c>
      <c r="X52" s="17">
        <v>4</v>
      </c>
      <c r="Y52" s="17">
        <f t="shared" si="1"/>
        <v>4</v>
      </c>
      <c r="Z52" s="17" t="b">
        <f t="shared" si="19"/>
        <v>1</v>
      </c>
      <c r="AA52" s="17">
        <f t="shared" si="2"/>
        <v>695</v>
      </c>
      <c r="AB52" s="21">
        <f t="shared" si="3"/>
        <v>0</v>
      </c>
      <c r="AC52" s="17">
        <f t="shared" si="4"/>
        <v>417</v>
      </c>
      <c r="AD52" s="17">
        <f t="shared" si="5"/>
        <v>617</v>
      </c>
      <c r="AF52" s="23">
        <f t="shared" si="6"/>
        <v>200</v>
      </c>
      <c r="AG52" s="15">
        <f t="shared" si="7"/>
        <v>0</v>
      </c>
      <c r="AH52" s="15">
        <f t="shared" si="8"/>
        <v>0</v>
      </c>
      <c r="AI52" s="15">
        <f t="shared" si="9"/>
        <v>417</v>
      </c>
      <c r="AJ52" s="15">
        <f t="shared" si="10"/>
        <v>0</v>
      </c>
      <c r="AK52" s="15">
        <f t="shared" si="11"/>
        <v>0</v>
      </c>
      <c r="AM52" s="15">
        <f t="shared" si="12"/>
        <v>4</v>
      </c>
      <c r="AN52" s="15">
        <f t="shared" si="13"/>
        <v>200</v>
      </c>
      <c r="AO52" s="15">
        <f t="shared" si="14"/>
        <v>4</v>
      </c>
      <c r="AP52" s="15" t="e">
        <f t="shared" si="15"/>
        <v>#N/A</v>
      </c>
      <c r="AQ52" s="15">
        <f t="shared" si="16"/>
        <v>597</v>
      </c>
      <c r="AR52" s="2" t="str">
        <f t="shared" si="0"/>
        <v>695</v>
      </c>
      <c r="AW52" s="2" t="b">
        <f t="shared" si="17"/>
        <v>0</v>
      </c>
    </row>
    <row r="53" spans="1:77" ht="15" customHeight="1" x14ac:dyDescent="0.25">
      <c r="S53" s="25" t="s">
        <v>2</v>
      </c>
      <c r="T53" s="24">
        <v>-125</v>
      </c>
      <c r="U53" s="4"/>
      <c r="V53" s="30" t="str">
        <f t="shared" si="18"/>
        <v>left</v>
      </c>
      <c r="X53" s="17">
        <v>5</v>
      </c>
      <c r="Y53" s="17">
        <f t="shared" si="1"/>
        <v>5</v>
      </c>
      <c r="Z53" s="17" t="b">
        <f t="shared" si="19"/>
        <v>0</v>
      </c>
      <c r="AA53" s="17">
        <f t="shared" si="2"/>
        <v>570</v>
      </c>
      <c r="AB53" s="21">
        <f t="shared" si="3"/>
        <v>-75</v>
      </c>
      <c r="AC53" s="17">
        <f t="shared" si="4"/>
        <v>342</v>
      </c>
      <c r="AD53" s="17">
        <f t="shared" si="5"/>
        <v>542</v>
      </c>
      <c r="AF53" s="23">
        <f t="shared" si="6"/>
        <v>542</v>
      </c>
      <c r="AG53" s="15">
        <f t="shared" si="7"/>
        <v>0</v>
      </c>
      <c r="AH53" s="15">
        <f t="shared" si="8"/>
        <v>75</v>
      </c>
      <c r="AI53" s="15">
        <f t="shared" si="9"/>
        <v>0</v>
      </c>
      <c r="AJ53" s="15">
        <f t="shared" si="10"/>
        <v>0</v>
      </c>
      <c r="AK53" s="15">
        <f t="shared" si="11"/>
        <v>0</v>
      </c>
      <c r="AM53" s="15">
        <f t="shared" si="12"/>
        <v>5</v>
      </c>
      <c r="AN53" s="15">
        <f t="shared" si="13"/>
        <v>200</v>
      </c>
      <c r="AO53" s="15">
        <f t="shared" si="14"/>
        <v>5</v>
      </c>
      <c r="AP53" s="15">
        <f t="shared" si="15"/>
        <v>562</v>
      </c>
      <c r="AQ53" s="15" t="e">
        <f t="shared" si="16"/>
        <v>#N/A</v>
      </c>
      <c r="AR53" s="2" t="str">
        <f t="shared" si="0"/>
        <v>-125</v>
      </c>
      <c r="AW53" s="2" t="b">
        <f t="shared" si="17"/>
        <v>0</v>
      </c>
    </row>
    <row r="54" spans="1:77" ht="15" customHeight="1" x14ac:dyDescent="0.25">
      <c r="S54" s="25" t="s">
        <v>3</v>
      </c>
      <c r="T54" s="24">
        <v>-150</v>
      </c>
      <c r="U54" s="4"/>
      <c r="V54" s="30" t="str">
        <f t="shared" si="18"/>
        <v>left</v>
      </c>
      <c r="X54" s="17">
        <v>6</v>
      </c>
      <c r="Y54" s="17">
        <f t="shared" si="1"/>
        <v>6</v>
      </c>
      <c r="Z54" s="17" t="b">
        <f t="shared" si="19"/>
        <v>0</v>
      </c>
      <c r="AA54" s="17">
        <f t="shared" si="2"/>
        <v>420</v>
      </c>
      <c r="AB54" s="21">
        <f t="shared" si="3"/>
        <v>-90</v>
      </c>
      <c r="AC54" s="17">
        <f t="shared" si="4"/>
        <v>252</v>
      </c>
      <c r="AD54" s="17">
        <f t="shared" si="5"/>
        <v>452</v>
      </c>
      <c r="AF54" s="23">
        <f t="shared" si="6"/>
        <v>452</v>
      </c>
      <c r="AG54" s="15">
        <f t="shared" si="7"/>
        <v>0</v>
      </c>
      <c r="AH54" s="15">
        <f t="shared" si="8"/>
        <v>90</v>
      </c>
      <c r="AI54" s="15">
        <f t="shared" si="9"/>
        <v>0</v>
      </c>
      <c r="AJ54" s="15">
        <f t="shared" si="10"/>
        <v>0</v>
      </c>
      <c r="AK54" s="15">
        <f t="shared" si="11"/>
        <v>0</v>
      </c>
      <c r="AM54" s="15">
        <f t="shared" si="12"/>
        <v>6</v>
      </c>
      <c r="AN54" s="15">
        <f t="shared" si="13"/>
        <v>200</v>
      </c>
      <c r="AO54" s="15">
        <f t="shared" si="14"/>
        <v>6</v>
      </c>
      <c r="AP54" s="15">
        <f t="shared" si="15"/>
        <v>472</v>
      </c>
      <c r="AQ54" s="15" t="e">
        <f t="shared" si="16"/>
        <v>#N/A</v>
      </c>
      <c r="AR54" s="2" t="str">
        <f t="shared" si="0"/>
        <v>-150</v>
      </c>
      <c r="AW54" s="2" t="b">
        <f t="shared" si="17"/>
        <v>0</v>
      </c>
    </row>
    <row r="55" spans="1:77" ht="15" customHeight="1" x14ac:dyDescent="0.25">
      <c r="S55" s="25" t="s">
        <v>4</v>
      </c>
      <c r="T55" s="24">
        <v>-200</v>
      </c>
      <c r="U55" s="4"/>
      <c r="V55" s="30" t="str">
        <f t="shared" si="18"/>
        <v>left</v>
      </c>
      <c r="X55" s="17">
        <v>7</v>
      </c>
      <c r="Y55" s="17">
        <f t="shared" si="1"/>
        <v>7</v>
      </c>
      <c r="Z55" s="17" t="b">
        <f t="shared" si="19"/>
        <v>0</v>
      </c>
      <c r="AA55" s="17">
        <f t="shared" si="2"/>
        <v>220</v>
      </c>
      <c r="AB55" s="21">
        <f t="shared" si="3"/>
        <v>-120</v>
      </c>
      <c r="AC55" s="17">
        <f t="shared" si="4"/>
        <v>132</v>
      </c>
      <c r="AD55" s="17">
        <f t="shared" si="5"/>
        <v>332</v>
      </c>
      <c r="AF55" s="23">
        <f t="shared" si="6"/>
        <v>332</v>
      </c>
      <c r="AG55" s="15">
        <f t="shared" si="7"/>
        <v>0</v>
      </c>
      <c r="AH55" s="15">
        <f t="shared" si="8"/>
        <v>120</v>
      </c>
      <c r="AI55" s="15">
        <f t="shared" si="9"/>
        <v>0</v>
      </c>
      <c r="AJ55" s="15">
        <f t="shared" si="10"/>
        <v>0</v>
      </c>
      <c r="AK55" s="15">
        <f t="shared" si="11"/>
        <v>0</v>
      </c>
      <c r="AM55" s="15">
        <f t="shared" si="12"/>
        <v>7</v>
      </c>
      <c r="AN55" s="15">
        <f t="shared" si="13"/>
        <v>200</v>
      </c>
      <c r="AO55" s="15">
        <f t="shared" si="14"/>
        <v>7</v>
      </c>
      <c r="AP55" s="15">
        <f t="shared" si="15"/>
        <v>352</v>
      </c>
      <c r="AQ55" s="15" t="e">
        <f t="shared" si="16"/>
        <v>#N/A</v>
      </c>
      <c r="AR55" s="2" t="str">
        <f t="shared" si="0"/>
        <v>-200</v>
      </c>
      <c r="AW55" s="2" t="b">
        <f t="shared" si="17"/>
        <v>0</v>
      </c>
    </row>
    <row r="56" spans="1:77" ht="15" customHeight="1" x14ac:dyDescent="0.25">
      <c r="S56" s="25" t="s">
        <v>5</v>
      </c>
      <c r="T56" s="24"/>
      <c r="U56" s="4" t="s">
        <v>7</v>
      </c>
      <c r="V56" s="30" t="str">
        <f t="shared" si="18"/>
        <v>right</v>
      </c>
      <c r="X56" s="17">
        <v>8</v>
      </c>
      <c r="Y56" s="17">
        <f t="shared" si="1"/>
        <v>8</v>
      </c>
      <c r="Z56" s="17" t="b">
        <f t="shared" si="19"/>
        <v>1</v>
      </c>
      <c r="AA56" s="17">
        <f t="shared" si="2"/>
        <v>220</v>
      </c>
      <c r="AB56" s="21">
        <f t="shared" si="3"/>
        <v>0</v>
      </c>
      <c r="AC56" s="17">
        <f t="shared" si="4"/>
        <v>132</v>
      </c>
      <c r="AD56" s="17">
        <f t="shared" si="5"/>
        <v>332</v>
      </c>
      <c r="AF56" s="23">
        <f t="shared" si="6"/>
        <v>200</v>
      </c>
      <c r="AG56" s="15">
        <f t="shared" si="7"/>
        <v>0</v>
      </c>
      <c r="AH56" s="15">
        <f t="shared" si="8"/>
        <v>0</v>
      </c>
      <c r="AI56" s="15">
        <f t="shared" si="9"/>
        <v>0</v>
      </c>
      <c r="AJ56" s="15">
        <f t="shared" si="10"/>
        <v>0</v>
      </c>
      <c r="AK56" s="15">
        <f t="shared" si="11"/>
        <v>132</v>
      </c>
      <c r="AM56" s="15">
        <f t="shared" si="12"/>
        <v>8</v>
      </c>
      <c r="AN56" s="15">
        <f t="shared" si="13"/>
        <v>200</v>
      </c>
      <c r="AO56" s="15">
        <f t="shared" si="14"/>
        <v>8</v>
      </c>
      <c r="AP56" s="15" t="e">
        <f t="shared" si="15"/>
        <v>#N/A</v>
      </c>
      <c r="AQ56" s="15">
        <f t="shared" si="16"/>
        <v>312</v>
      </c>
      <c r="AR56" s="2" t="str">
        <f t="shared" si="0"/>
        <v>220</v>
      </c>
      <c r="AW56" s="2" t="b">
        <f t="shared" si="17"/>
        <v>0</v>
      </c>
    </row>
    <row r="57" spans="1:77" ht="15" customHeight="1" x14ac:dyDescent="0.25">
      <c r="S57" s="75"/>
      <c r="T57" s="76"/>
      <c r="U57" s="76"/>
      <c r="V57" s="81"/>
      <c r="X57" s="17">
        <v>9</v>
      </c>
      <c r="Y57" s="77"/>
      <c r="Z57" s="77"/>
      <c r="AA57" s="77"/>
      <c r="AB57" s="79"/>
      <c r="AC57" s="77"/>
      <c r="AD57" s="77"/>
      <c r="AF57" s="77"/>
      <c r="AG57" s="77"/>
      <c r="AH57" s="77"/>
      <c r="AI57" s="77"/>
      <c r="AJ57" s="77"/>
      <c r="AK57" s="13"/>
      <c r="AM57" s="77">
        <f t="shared" si="12"/>
        <v>9</v>
      </c>
      <c r="AN57" s="77"/>
      <c r="AO57" s="77">
        <f t="shared" si="14"/>
        <v>9</v>
      </c>
      <c r="AP57" s="77">
        <v>0</v>
      </c>
      <c r="AQ57" s="77">
        <v>0</v>
      </c>
      <c r="AR57" s="13" t="str">
        <f t="shared" si="0"/>
        <v/>
      </c>
      <c r="AW57" s="13"/>
    </row>
    <row r="58" spans="1:77" ht="15" customHeight="1" x14ac:dyDescent="0.25">
      <c r="X58" s="13" t="s">
        <v>23</v>
      </c>
      <c r="Y58" s="16">
        <f>MAX(Y49:Y57)</f>
        <v>8</v>
      </c>
      <c r="AM58" s="2"/>
      <c r="AN58" s="2"/>
      <c r="AO58" s="2"/>
      <c r="AP58" s="2"/>
      <c r="AQ58" s="2"/>
    </row>
    <row r="59" spans="1:77" s="2" customFormat="1" x14ac:dyDescent="0.25">
      <c r="A59" s="85"/>
      <c r="B59" s="96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7"/>
      <c r="O59" s="47"/>
      <c r="P59" s="49"/>
      <c r="Q59" s="49"/>
      <c r="R59"/>
      <c r="S59"/>
      <c r="T59"/>
      <c r="U59"/>
      <c r="V59"/>
      <c r="W59"/>
      <c r="AE59"/>
      <c r="AL59"/>
      <c r="AM59"/>
      <c r="AN59"/>
      <c r="AO59"/>
      <c r="AP59"/>
      <c r="AQ59"/>
      <c r="AR59"/>
      <c r="AS59"/>
      <c r="AT59"/>
      <c r="AU59"/>
      <c r="AV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</row>
    <row r="60" spans="1:77" s="2" customFormat="1" x14ac:dyDescent="0.25">
      <c r="A60" s="85"/>
      <c r="B60" s="9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7"/>
      <c r="O60" s="47"/>
      <c r="P60" s="49"/>
      <c r="Q60" s="49"/>
      <c r="R60"/>
      <c r="S60" s="44" t="s">
        <v>66</v>
      </c>
      <c r="U60"/>
      <c r="V60"/>
      <c r="W60"/>
      <c r="AE60"/>
      <c r="AL60"/>
      <c r="AM60"/>
      <c r="AN60"/>
      <c r="AO60"/>
      <c r="AP60"/>
      <c r="AQ60"/>
      <c r="AR60"/>
      <c r="AS60"/>
      <c r="AT60"/>
      <c r="AU60"/>
      <c r="AV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</row>
    <row r="61" spans="1:77" s="2" customFormat="1" x14ac:dyDescent="0.25">
      <c r="A61" s="85"/>
      <c r="B61" s="96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7"/>
      <c r="O61" s="47"/>
      <c r="P61" s="49"/>
      <c r="Q61" s="49"/>
      <c r="R61"/>
      <c r="S61" s="5" t="s">
        <v>13</v>
      </c>
      <c r="T61" s="6" t="s">
        <v>10</v>
      </c>
      <c r="U61" s="7" t="s">
        <v>8</v>
      </c>
      <c r="V61" s="8" t="s">
        <v>9</v>
      </c>
      <c r="W61"/>
      <c r="X61" s="13" t="s">
        <v>24</v>
      </c>
      <c r="Y61" s="13" t="s">
        <v>26</v>
      </c>
      <c r="Z61" s="13" t="s">
        <v>27</v>
      </c>
      <c r="AA61" s="13" t="s">
        <v>8</v>
      </c>
      <c r="AB61" s="13" t="s">
        <v>28</v>
      </c>
      <c r="AC61" s="13" t="s">
        <v>29</v>
      </c>
      <c r="AD61" s="13" t="s">
        <v>25</v>
      </c>
      <c r="AE61"/>
      <c r="AF61" s="2" t="s">
        <v>19</v>
      </c>
      <c r="AG61" s="2" t="s">
        <v>15</v>
      </c>
      <c r="AH61" s="2" t="s">
        <v>16</v>
      </c>
      <c r="AI61" s="2" t="s">
        <v>32</v>
      </c>
      <c r="AJ61" s="2" t="s">
        <v>20</v>
      </c>
      <c r="AK61" s="2" t="s">
        <v>21</v>
      </c>
      <c r="AL61"/>
      <c r="AM61" s="2" t="s">
        <v>40</v>
      </c>
      <c r="AN61" s="2" t="s">
        <v>39</v>
      </c>
      <c r="AO61" s="2" t="s">
        <v>42</v>
      </c>
      <c r="AP61" s="2" t="s">
        <v>56</v>
      </c>
      <c r="AQ61" s="2" t="s">
        <v>55</v>
      </c>
      <c r="AR61" s="2" t="s">
        <v>48</v>
      </c>
      <c r="AS61"/>
      <c r="AT61" s="2" t="s">
        <v>41</v>
      </c>
      <c r="AU61" s="2" t="s">
        <v>17</v>
      </c>
      <c r="AV61"/>
      <c r="AW61" s="2" t="s">
        <v>58</v>
      </c>
      <c r="AX61" s="2" t="s">
        <v>49</v>
      </c>
      <c r="AY61">
        <v>2</v>
      </c>
      <c r="AZ61">
        <v>2</v>
      </c>
      <c r="BA61">
        <v>2</v>
      </c>
      <c r="BB61">
        <v>3</v>
      </c>
      <c r="BC61">
        <v>3</v>
      </c>
      <c r="BD61">
        <v>3</v>
      </c>
      <c r="BE61">
        <v>4</v>
      </c>
      <c r="BF61">
        <v>4</v>
      </c>
      <c r="BG61">
        <v>4</v>
      </c>
      <c r="BH61">
        <v>5</v>
      </c>
      <c r="BI61">
        <v>5</v>
      </c>
      <c r="BJ61">
        <v>5</v>
      </c>
      <c r="BK61">
        <v>6</v>
      </c>
      <c r="BL61">
        <v>6</v>
      </c>
      <c r="BM61">
        <v>6</v>
      </c>
      <c r="BN61">
        <v>7</v>
      </c>
      <c r="BO61">
        <v>7</v>
      </c>
      <c r="BP61">
        <v>7</v>
      </c>
      <c r="BQ61"/>
      <c r="BR61"/>
      <c r="BS61"/>
      <c r="BT61"/>
      <c r="BU61"/>
      <c r="BV61"/>
      <c r="BW61"/>
      <c r="BX61"/>
      <c r="BY61"/>
    </row>
    <row r="62" spans="1:77" s="2" customFormat="1" x14ac:dyDescent="0.25">
      <c r="A62" s="85"/>
      <c r="B62" s="9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7"/>
      <c r="O62" s="47"/>
      <c r="P62" s="49"/>
      <c r="Q62" s="49"/>
      <c r="R62"/>
      <c r="S62" s="75"/>
      <c r="T62" s="76"/>
      <c r="U62" s="76"/>
      <c r="V62" s="81"/>
      <c r="W62"/>
      <c r="X62" s="17">
        <v>1</v>
      </c>
      <c r="Y62" s="77"/>
      <c r="Z62" s="78"/>
      <c r="AA62" s="78"/>
      <c r="AB62" s="79"/>
      <c r="AC62" s="77"/>
      <c r="AD62" s="77"/>
      <c r="AE62"/>
      <c r="AF62" s="77"/>
      <c r="AG62" s="77"/>
      <c r="AH62" s="77"/>
      <c r="AI62" s="77"/>
      <c r="AJ62" s="77"/>
      <c r="AK62" s="13"/>
      <c r="AL62"/>
      <c r="AM62" s="77">
        <f>X62</f>
        <v>1</v>
      </c>
      <c r="AN62" s="77"/>
      <c r="AO62" s="77">
        <f>X62</f>
        <v>1</v>
      </c>
      <c r="AP62" s="77">
        <v>0</v>
      </c>
      <c r="AQ62" s="77">
        <v>0</v>
      </c>
      <c r="AR62" s="13" t="str">
        <f t="shared" ref="AR62:AR70" si="20">IF(Z62,TEXT(AA62,$T$17),TEXT(T62,$T$16))</f>
        <v/>
      </c>
      <c r="AS62"/>
      <c r="AT62" s="2">
        <v>1.5</v>
      </c>
      <c r="AU62" s="15">
        <f>$T$20</f>
        <v>200</v>
      </c>
      <c r="AV62"/>
      <c r="AW62" s="13"/>
      <c r="AX62" s="2" t="s">
        <v>50</v>
      </c>
      <c r="AY62">
        <v>1</v>
      </c>
      <c r="AZ62">
        <v>2</v>
      </c>
      <c r="BA62">
        <v>3</v>
      </c>
      <c r="BB62">
        <v>1</v>
      </c>
      <c r="BC62">
        <v>2</v>
      </c>
      <c r="BD62">
        <v>3</v>
      </c>
      <c r="BE62">
        <v>1</v>
      </c>
      <c r="BF62">
        <v>2</v>
      </c>
      <c r="BG62">
        <v>3</v>
      </c>
      <c r="BH62">
        <v>1</v>
      </c>
      <c r="BI62">
        <v>2</v>
      </c>
      <c r="BJ62">
        <v>3</v>
      </c>
      <c r="BK62">
        <v>1</v>
      </c>
      <c r="BL62">
        <v>2</v>
      </c>
      <c r="BM62">
        <v>3</v>
      </c>
      <c r="BN62">
        <v>1</v>
      </c>
      <c r="BO62">
        <v>2</v>
      </c>
      <c r="BP62">
        <v>3</v>
      </c>
      <c r="BQ62"/>
      <c r="BR62"/>
      <c r="BS62"/>
      <c r="BT62"/>
      <c r="BU62"/>
      <c r="BV62"/>
      <c r="BW62"/>
      <c r="BX62"/>
      <c r="BY62"/>
    </row>
    <row r="63" spans="1:77" s="2" customFormat="1" x14ac:dyDescent="0.25">
      <c r="A63" s="85"/>
      <c r="B63" s="96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7"/>
      <c r="O63" s="47"/>
      <c r="P63" s="49"/>
      <c r="Q63" s="49"/>
      <c r="R63"/>
      <c r="S63" s="25"/>
      <c r="T63" s="24">
        <v>800</v>
      </c>
      <c r="U63" s="7"/>
      <c r="V63" s="1" t="s">
        <v>18</v>
      </c>
      <c r="W63"/>
      <c r="X63" s="17">
        <v>2</v>
      </c>
      <c r="Y63" s="17">
        <f t="shared" ref="Y63:Y69" si="21">IF(AND(ISBLANK(T63),ISBLANK(U63)),0,X63)</f>
        <v>2</v>
      </c>
      <c r="Z63" s="20" t="b">
        <v>0</v>
      </c>
      <c r="AA63" s="17">
        <f t="shared" ref="AA63:AA69" si="22">AA62+IF(Z63,0,T63)</f>
        <v>800</v>
      </c>
      <c r="AB63" s="21">
        <f t="shared" ref="AB63:AB69" si="23">T63*$T$12</f>
        <v>480</v>
      </c>
      <c r="AC63" s="17">
        <f t="shared" ref="AC63:AC69" si="24">AA63*$T$12</f>
        <v>480</v>
      </c>
      <c r="AD63" s="17">
        <f t="shared" ref="AD63:AD69" si="25">AC63+$T$20</f>
        <v>680</v>
      </c>
      <c r="AE63"/>
      <c r="AF63" s="23">
        <f t="shared" ref="AF63:AF69" si="26">IF(Z63,IF(AA63&gt;0,$T$20,$T$20+AC63),IF(AB63&gt;0,AD63-AB63,AD63))</f>
        <v>200</v>
      </c>
      <c r="AG63" s="15">
        <f t="shared" ref="AG63:AG69" si="27">IF(AND(Z63=FALSE,AB63&gt;0),ABS(AB63),0)</f>
        <v>480</v>
      </c>
      <c r="AH63" s="15">
        <f t="shared" ref="AH63:AH69" si="28">IF(AND(Z63=FALSE,AB63&lt;0),ABS(AB63),0)</f>
        <v>0</v>
      </c>
      <c r="AI63" s="15">
        <f t="shared" ref="AI63:AI69" si="29">IF(U63=$X$13,ABS(AC63),0)</f>
        <v>0</v>
      </c>
      <c r="AJ63" s="15">
        <f t="shared" ref="AJ63:AJ69" si="30">IF(AND(U63=$X$14,AC63&lt;0),ABS(AC63),0)</f>
        <v>0</v>
      </c>
      <c r="AK63" s="15">
        <f t="shared" ref="AK63:AK69" si="31">IF(AND(U63=$X$14,AC63&gt;0),ABS(AC63),0)</f>
        <v>0</v>
      </c>
      <c r="AL63"/>
      <c r="AM63" s="15">
        <f t="shared" ref="AM63:AM70" si="32">X63</f>
        <v>2</v>
      </c>
      <c r="AN63" s="15">
        <f t="shared" ref="AN63:AN69" si="33">$T$20+$U$14</f>
        <v>200</v>
      </c>
      <c r="AO63" s="15">
        <f t="shared" ref="AO63:AO70" si="34">X63</f>
        <v>2</v>
      </c>
      <c r="AP63" s="15" t="e">
        <f t="shared" ref="AP63:AP69" si="35">IF(V63=$X$18,AF63-$U$15,#N/A)</f>
        <v>#N/A</v>
      </c>
      <c r="AQ63" s="15">
        <f t="shared" ref="AQ63:AQ69" si="36">IF(V63=$X$17,AF63+SUM(AG63:AK63)+$U$15,#N/A)</f>
        <v>660</v>
      </c>
      <c r="AR63" s="2" t="str">
        <f t="shared" si="20"/>
        <v>+800</v>
      </c>
      <c r="AS63"/>
      <c r="AT63">
        <f>Y71+0.5</f>
        <v>8.5</v>
      </c>
      <c r="AU63" s="15">
        <f>$T$20</f>
        <v>200</v>
      </c>
      <c r="AV63"/>
      <c r="AW63" s="2" t="b">
        <f t="shared" ref="AW63:AW69" si="37">IF(SUM(AG63:AK63)=0,TRUE,FALSE)</f>
        <v>0</v>
      </c>
      <c r="AX63" s="2" t="s">
        <v>51</v>
      </c>
      <c r="AY63" s="22">
        <f>IF(AY62=1,AY61+$U$18,IF(AY62=2,AY61+1+IF(INDEX($AW62:$AW70,AY61+1),+$U$18,-$U$18),#N/A))</f>
        <v>2.3846153846153846</v>
      </c>
      <c r="AZ63" s="22">
        <f>IF(AZ62=1,AZ61+$U$18,IF(AZ62=2,AZ61+1+IF(INDEX($AW62:$AW70,AZ61+1),+$U$18,-$U$18),#N/A))</f>
        <v>2.6153846153846154</v>
      </c>
      <c r="BA63" s="83"/>
      <c r="BB63" s="22">
        <f>IF(BB62=1,BB61+$U$18,IF(BB62=2,BB61+1+IF(INDEX($AW62:$AW70,BB61+1),+$U$18,-$U$18),#N/A))</f>
        <v>3.3846153846153846</v>
      </c>
      <c r="BC63" s="22">
        <f>IF(BC62=1,BC61+$U$18,IF(BC62=2,BC61+1+IF(INDEX($AW62:$AW70,BC61+1),+$U$18,-$U$18),#N/A))</f>
        <v>3.6153846153846154</v>
      </c>
      <c r="BD63" s="83"/>
      <c r="BE63" s="22">
        <f>IF(BE62=1,BE61+$U$18,IF(BE62=2,BE61+1+IF(INDEX($AW62:$AW70,BE61+1),+$U$18,-$U$18),#N/A))</f>
        <v>4.384615384615385</v>
      </c>
      <c r="BF63" s="22">
        <f>IF(BF62=1,BF61+$U$18,IF(BF62=2,BF61+1+IF(INDEX($AW62:$AW70,BF61+1),+$U$18,-$U$18),#N/A))</f>
        <v>4.615384615384615</v>
      </c>
      <c r="BG63" s="83"/>
      <c r="BH63" s="22">
        <f>IF(BH62=1,BH61+$U$18,IF(BH62=2,BH61+1+IF(INDEX($AW62:$AW70,BH61+1),+$U$18,-$U$18),#N/A))</f>
        <v>5.384615384615385</v>
      </c>
      <c r="BI63" s="22">
        <f>IF(BI62=1,BI61+$U$18,IF(BI62=2,BI61+1+IF(INDEX($AW62:$AW70,BI61+1),+$U$18,-$U$18),#N/A))</f>
        <v>5.615384615384615</v>
      </c>
      <c r="BJ63" s="83"/>
      <c r="BK63" s="22">
        <f>IF(BK62=1,BK61+$U$18,IF(BK62=2,BK61+1+IF(INDEX($AW62:$AW70,BK61+1),+$U$18,-$U$18),#N/A))</f>
        <v>6.384615384615385</v>
      </c>
      <c r="BL63" s="22">
        <f>IF(BL62=1,BL61+$U$18,IF(BL62=2,BL61+1+IF(INDEX($AW62:$AW70,BL61+1),+$U$18,-$U$18),#N/A))</f>
        <v>6.615384615384615</v>
      </c>
      <c r="BM63" s="83"/>
      <c r="BN63" s="22">
        <f>IF(BN62=1,BN61+$U$18,IF(BN62=2,BN61+1+IF(INDEX($AW62:$AW70,BN61+1),+$U$18,-$U$18),#N/A))</f>
        <v>7.384615384615385</v>
      </c>
      <c r="BO63" s="22">
        <f>IF(BO62=1,BO61+$U$18,IF(BO62=2,BO61+1+IF(INDEX($AW62:$AW70,BO61+1),+$U$18,-$U$18),#N/A))</f>
        <v>7.615384615384615</v>
      </c>
      <c r="BP63" s="83"/>
      <c r="BQ63"/>
      <c r="BR63"/>
      <c r="BS63"/>
      <c r="BT63"/>
      <c r="BU63"/>
      <c r="BV63"/>
      <c r="BW63"/>
      <c r="BX63"/>
      <c r="BY63"/>
    </row>
    <row r="64" spans="1:77" s="2" customFormat="1" x14ac:dyDescent="0.25">
      <c r="A64" s="85"/>
      <c r="B64" s="96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7"/>
      <c r="O64" s="47"/>
      <c r="P64" s="49"/>
      <c r="Q64" s="49"/>
      <c r="R64"/>
      <c r="S64" s="25"/>
      <c r="T64" s="24">
        <v>-240</v>
      </c>
      <c r="U64" s="4"/>
      <c r="V64" s="1" t="s">
        <v>18</v>
      </c>
      <c r="W64"/>
      <c r="X64" s="17">
        <v>3</v>
      </c>
      <c r="Y64" s="17">
        <f t="shared" si="21"/>
        <v>3</v>
      </c>
      <c r="Z64" s="17" t="b">
        <f t="shared" ref="Z64:Z69" si="38">IF(ISBLANK(U64),FALSE,TRUE)</f>
        <v>0</v>
      </c>
      <c r="AA64" s="17">
        <f t="shared" si="22"/>
        <v>560</v>
      </c>
      <c r="AB64" s="21">
        <f t="shared" si="23"/>
        <v>-144</v>
      </c>
      <c r="AC64" s="17">
        <f t="shared" si="24"/>
        <v>336</v>
      </c>
      <c r="AD64" s="17">
        <f t="shared" si="25"/>
        <v>536</v>
      </c>
      <c r="AE64"/>
      <c r="AF64" s="23">
        <f t="shared" si="26"/>
        <v>536</v>
      </c>
      <c r="AG64" s="15">
        <f t="shared" si="27"/>
        <v>0</v>
      </c>
      <c r="AH64" s="15">
        <f t="shared" si="28"/>
        <v>144</v>
      </c>
      <c r="AI64" s="15">
        <f t="shared" si="29"/>
        <v>0</v>
      </c>
      <c r="AJ64" s="15">
        <f t="shared" si="30"/>
        <v>0</v>
      </c>
      <c r="AK64" s="15">
        <f t="shared" si="31"/>
        <v>0</v>
      </c>
      <c r="AL64"/>
      <c r="AM64" s="15">
        <f t="shared" si="32"/>
        <v>3</v>
      </c>
      <c r="AN64" s="15">
        <f t="shared" si="33"/>
        <v>200</v>
      </c>
      <c r="AO64" s="15">
        <f t="shared" si="34"/>
        <v>3</v>
      </c>
      <c r="AP64" s="15" t="e">
        <f t="shared" si="35"/>
        <v>#N/A</v>
      </c>
      <c r="AQ64" s="15">
        <f t="shared" si="36"/>
        <v>660</v>
      </c>
      <c r="AR64" s="2" t="str">
        <f t="shared" si="20"/>
        <v>-240</v>
      </c>
      <c r="AS64"/>
      <c r="AT64"/>
      <c r="AU64"/>
      <c r="AV64"/>
      <c r="AW64" s="2" t="b">
        <f t="shared" si="37"/>
        <v>0</v>
      </c>
      <c r="AX64" s="2" t="s">
        <v>12</v>
      </c>
      <c r="AY64" s="2">
        <f>IF(AY61&lt;$Y71,INDEX($AD62:$AD70,AY61),#N/A)</f>
        <v>680</v>
      </c>
      <c r="AZ64" s="2">
        <f>IF(AZ61&lt;$Y71,INDEX($AD62:$AD70,AZ61),#N/A)</f>
        <v>680</v>
      </c>
      <c r="BA64" s="13"/>
      <c r="BB64" s="2">
        <f>IF(BB61&lt;$Y71,INDEX($AD62:$AD70,BB61),#N/A)</f>
        <v>536</v>
      </c>
      <c r="BC64" s="2">
        <f>IF(BC61&lt;$Y71,INDEX($AD62:$AD70,BC61),#N/A)</f>
        <v>536</v>
      </c>
      <c r="BD64" s="13"/>
      <c r="BE64" s="2">
        <f>IF(BE61&lt;$Y71,INDEX($AD62:$AD70,BE61),#N/A)</f>
        <v>536</v>
      </c>
      <c r="BF64" s="2">
        <f>IF(BF61&lt;$Y71,INDEX($AD62:$AD70,BF61),#N/A)</f>
        <v>536</v>
      </c>
      <c r="BG64" s="13"/>
      <c r="BH64" s="2">
        <f>IF(BH61&lt;$Y71,INDEX($AD62:$AD70,BH61),#N/A)</f>
        <v>464</v>
      </c>
      <c r="BI64" s="2">
        <f>IF(BI61&lt;$Y71,INDEX($AD62:$AD70,BI61),#N/A)</f>
        <v>464</v>
      </c>
      <c r="BJ64" s="13"/>
      <c r="BK64" s="2">
        <f>IF(BK61&lt;$Y71,INDEX($AD62:$AD70,BK61),#N/A)</f>
        <v>398</v>
      </c>
      <c r="BL64" s="2">
        <f>IF(BL61&lt;$Y71,INDEX($AD62:$AD70,BL61),#N/A)</f>
        <v>398</v>
      </c>
      <c r="BM64" s="13"/>
      <c r="BN64" s="2">
        <f>IF(BN61&lt;$Y71,INDEX($AD62:$AD70,BN61),#N/A)</f>
        <v>278</v>
      </c>
      <c r="BO64" s="2">
        <f>IF(BO61&lt;$Y71,INDEX($AD62:$AD70,BO61),#N/A)</f>
        <v>278</v>
      </c>
      <c r="BP64" s="13"/>
      <c r="BQ64"/>
      <c r="BR64"/>
      <c r="BS64"/>
      <c r="BT64"/>
      <c r="BU64"/>
      <c r="BV64"/>
      <c r="BW64"/>
      <c r="BX64"/>
      <c r="BY64"/>
    </row>
    <row r="65" spans="1:78" s="2" customFormat="1" x14ac:dyDescent="0.25">
      <c r="A65" s="85"/>
      <c r="B65" s="96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7"/>
      <c r="O65" s="47"/>
      <c r="P65" s="49"/>
      <c r="Q65" s="49"/>
      <c r="R65"/>
      <c r="S65" s="25"/>
      <c r="T65" s="24"/>
      <c r="U65" s="64" t="str">
        <f>$U$52</f>
        <v>black</v>
      </c>
      <c r="V65" s="1" t="s">
        <v>18</v>
      </c>
      <c r="W65"/>
      <c r="X65" s="17">
        <v>4</v>
      </c>
      <c r="Y65" s="17">
        <f t="shared" si="21"/>
        <v>4</v>
      </c>
      <c r="Z65" s="17" t="b">
        <f t="shared" si="38"/>
        <v>1</v>
      </c>
      <c r="AA65" s="17">
        <f t="shared" si="22"/>
        <v>560</v>
      </c>
      <c r="AB65" s="21">
        <f t="shared" si="23"/>
        <v>0</v>
      </c>
      <c r="AC65" s="17">
        <f t="shared" si="24"/>
        <v>336</v>
      </c>
      <c r="AD65" s="17">
        <f t="shared" si="25"/>
        <v>536</v>
      </c>
      <c r="AE65"/>
      <c r="AF65" s="23">
        <f t="shared" si="26"/>
        <v>200</v>
      </c>
      <c r="AG65" s="15">
        <f t="shared" si="27"/>
        <v>0</v>
      </c>
      <c r="AH65" s="15">
        <f t="shared" si="28"/>
        <v>0</v>
      </c>
      <c r="AI65" s="15">
        <f t="shared" si="29"/>
        <v>336</v>
      </c>
      <c r="AJ65" s="15">
        <f t="shared" si="30"/>
        <v>0</v>
      </c>
      <c r="AK65" s="15">
        <f t="shared" si="31"/>
        <v>0</v>
      </c>
      <c r="AL65"/>
      <c r="AM65" s="15">
        <f t="shared" si="32"/>
        <v>4</v>
      </c>
      <c r="AN65" s="15">
        <f t="shared" si="33"/>
        <v>200</v>
      </c>
      <c r="AO65" s="15">
        <f t="shared" si="34"/>
        <v>4</v>
      </c>
      <c r="AP65" s="15" t="e">
        <f t="shared" si="35"/>
        <v>#N/A</v>
      </c>
      <c r="AQ65" s="15">
        <f t="shared" si="36"/>
        <v>516</v>
      </c>
      <c r="AR65" s="2" t="str">
        <f t="shared" si="20"/>
        <v>560</v>
      </c>
      <c r="AS65"/>
      <c r="AT65"/>
      <c r="AU65"/>
      <c r="AV65"/>
      <c r="AW65" s="2" t="b">
        <f t="shared" si="37"/>
        <v>0</v>
      </c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</row>
    <row r="66" spans="1:78" s="2" customFormat="1" x14ac:dyDescent="0.25">
      <c r="A66" s="85"/>
      <c r="B66" s="96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7"/>
      <c r="O66" s="47"/>
      <c r="P66" s="49"/>
      <c r="Q66" s="49"/>
      <c r="R66"/>
      <c r="S66" s="25"/>
      <c r="T66" s="24">
        <v>-120</v>
      </c>
      <c r="U66" s="4"/>
      <c r="V66" s="1" t="s">
        <v>18</v>
      </c>
      <c r="W66"/>
      <c r="X66" s="17">
        <v>5</v>
      </c>
      <c r="Y66" s="17">
        <f t="shared" si="21"/>
        <v>5</v>
      </c>
      <c r="Z66" s="17" t="b">
        <f t="shared" si="38"/>
        <v>0</v>
      </c>
      <c r="AA66" s="17">
        <f t="shared" si="22"/>
        <v>440</v>
      </c>
      <c r="AB66" s="21">
        <f t="shared" si="23"/>
        <v>-72</v>
      </c>
      <c r="AC66" s="17">
        <f t="shared" si="24"/>
        <v>264</v>
      </c>
      <c r="AD66" s="17">
        <f t="shared" si="25"/>
        <v>464</v>
      </c>
      <c r="AE66"/>
      <c r="AF66" s="23">
        <f t="shared" si="26"/>
        <v>464</v>
      </c>
      <c r="AG66" s="15">
        <f t="shared" si="27"/>
        <v>0</v>
      </c>
      <c r="AH66" s="15">
        <f t="shared" si="28"/>
        <v>72</v>
      </c>
      <c r="AI66" s="15">
        <f t="shared" si="29"/>
        <v>0</v>
      </c>
      <c r="AJ66" s="15">
        <f t="shared" si="30"/>
        <v>0</v>
      </c>
      <c r="AK66" s="15">
        <f t="shared" si="31"/>
        <v>0</v>
      </c>
      <c r="AL66"/>
      <c r="AM66" s="15">
        <f t="shared" si="32"/>
        <v>5</v>
      </c>
      <c r="AN66" s="15">
        <f t="shared" si="33"/>
        <v>200</v>
      </c>
      <c r="AO66" s="15">
        <f t="shared" si="34"/>
        <v>5</v>
      </c>
      <c r="AP66" s="15" t="e">
        <f t="shared" si="35"/>
        <v>#N/A</v>
      </c>
      <c r="AQ66" s="15">
        <f t="shared" si="36"/>
        <v>516</v>
      </c>
      <c r="AR66" s="2" t="str">
        <f t="shared" si="20"/>
        <v>-120</v>
      </c>
      <c r="AS66"/>
      <c r="AT66"/>
      <c r="AU66"/>
      <c r="AV66"/>
      <c r="AW66" s="2" t="b">
        <f t="shared" si="37"/>
        <v>0</v>
      </c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</row>
    <row r="67" spans="1:78" s="2" customFormat="1" x14ac:dyDescent="0.25">
      <c r="A67" s="85"/>
      <c r="B67" s="96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7"/>
      <c r="O67" s="47"/>
      <c r="P67" s="49"/>
      <c r="Q67" s="49"/>
      <c r="R67"/>
      <c r="S67" s="25"/>
      <c r="T67" s="24">
        <v>-110</v>
      </c>
      <c r="U67" s="4"/>
      <c r="V67" s="1" t="s">
        <v>18</v>
      </c>
      <c r="W67"/>
      <c r="X67" s="17">
        <v>6</v>
      </c>
      <c r="Y67" s="17">
        <f t="shared" si="21"/>
        <v>6</v>
      </c>
      <c r="Z67" s="17" t="b">
        <f t="shared" si="38"/>
        <v>0</v>
      </c>
      <c r="AA67" s="17">
        <f t="shared" si="22"/>
        <v>330</v>
      </c>
      <c r="AB67" s="21">
        <f t="shared" si="23"/>
        <v>-66</v>
      </c>
      <c r="AC67" s="17">
        <f t="shared" si="24"/>
        <v>198</v>
      </c>
      <c r="AD67" s="17">
        <f t="shared" si="25"/>
        <v>398</v>
      </c>
      <c r="AE67"/>
      <c r="AF67" s="23">
        <f t="shared" si="26"/>
        <v>398</v>
      </c>
      <c r="AG67" s="15">
        <f t="shared" si="27"/>
        <v>0</v>
      </c>
      <c r="AH67" s="15">
        <f t="shared" si="28"/>
        <v>66</v>
      </c>
      <c r="AI67" s="15">
        <f t="shared" si="29"/>
        <v>0</v>
      </c>
      <c r="AJ67" s="15">
        <f t="shared" si="30"/>
        <v>0</v>
      </c>
      <c r="AK67" s="15">
        <f t="shared" si="31"/>
        <v>0</v>
      </c>
      <c r="AL67"/>
      <c r="AM67" s="15">
        <f t="shared" si="32"/>
        <v>6</v>
      </c>
      <c r="AN67" s="15">
        <f t="shared" si="33"/>
        <v>200</v>
      </c>
      <c r="AO67" s="15">
        <f t="shared" si="34"/>
        <v>6</v>
      </c>
      <c r="AP67" s="15" t="e">
        <f t="shared" si="35"/>
        <v>#N/A</v>
      </c>
      <c r="AQ67" s="15">
        <f t="shared" si="36"/>
        <v>444</v>
      </c>
      <c r="AR67" s="2" t="str">
        <f t="shared" si="20"/>
        <v>-110</v>
      </c>
      <c r="AS67"/>
      <c r="AT67"/>
      <c r="AU67"/>
      <c r="AV67"/>
      <c r="AW67" s="2" t="b">
        <f t="shared" si="37"/>
        <v>0</v>
      </c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</row>
    <row r="68" spans="1:78" s="2" customFormat="1" x14ac:dyDescent="0.25">
      <c r="A68" s="85"/>
      <c r="B68" s="96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7"/>
      <c r="O68" s="47"/>
      <c r="P68" s="49"/>
      <c r="Q68" s="49"/>
      <c r="R68"/>
      <c r="S68" s="25"/>
      <c r="T68" s="24">
        <v>-200</v>
      </c>
      <c r="U68" s="4"/>
      <c r="V68" s="1" t="s">
        <v>18</v>
      </c>
      <c r="W68"/>
      <c r="X68" s="17">
        <v>7</v>
      </c>
      <c r="Y68" s="17">
        <f t="shared" si="21"/>
        <v>7</v>
      </c>
      <c r="Z68" s="17" t="b">
        <f t="shared" si="38"/>
        <v>0</v>
      </c>
      <c r="AA68" s="17">
        <f t="shared" si="22"/>
        <v>130</v>
      </c>
      <c r="AB68" s="21">
        <f t="shared" si="23"/>
        <v>-120</v>
      </c>
      <c r="AC68" s="17">
        <f t="shared" si="24"/>
        <v>78</v>
      </c>
      <c r="AD68" s="17">
        <f t="shared" si="25"/>
        <v>278</v>
      </c>
      <c r="AE68"/>
      <c r="AF68" s="23">
        <f t="shared" si="26"/>
        <v>278</v>
      </c>
      <c r="AG68" s="15">
        <f t="shared" si="27"/>
        <v>0</v>
      </c>
      <c r="AH68" s="15">
        <f t="shared" si="28"/>
        <v>120</v>
      </c>
      <c r="AI68" s="15">
        <f t="shared" si="29"/>
        <v>0</v>
      </c>
      <c r="AJ68" s="15">
        <f t="shared" si="30"/>
        <v>0</v>
      </c>
      <c r="AK68" s="15">
        <f t="shared" si="31"/>
        <v>0</v>
      </c>
      <c r="AL68"/>
      <c r="AM68" s="15">
        <f t="shared" si="32"/>
        <v>7</v>
      </c>
      <c r="AN68" s="15">
        <f t="shared" si="33"/>
        <v>200</v>
      </c>
      <c r="AO68" s="15">
        <f t="shared" si="34"/>
        <v>7</v>
      </c>
      <c r="AP68" s="15" t="e">
        <f t="shared" si="35"/>
        <v>#N/A</v>
      </c>
      <c r="AQ68" s="15">
        <f t="shared" si="36"/>
        <v>378</v>
      </c>
      <c r="AR68" s="2" t="str">
        <f t="shared" si="20"/>
        <v>-200</v>
      </c>
      <c r="AS68"/>
      <c r="AT68"/>
      <c r="AU68"/>
      <c r="AV68"/>
      <c r="AW68" s="2" t="b">
        <f t="shared" si="37"/>
        <v>0</v>
      </c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</row>
    <row r="69" spans="1:78" s="2" customFormat="1" x14ac:dyDescent="0.25">
      <c r="A69" s="85"/>
      <c r="B69" s="96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7"/>
      <c r="O69" s="47"/>
      <c r="P69" s="49"/>
      <c r="Q69" s="49"/>
      <c r="R69"/>
      <c r="S69" s="25"/>
      <c r="T69" s="24"/>
      <c r="U69" s="64" t="str">
        <f>$U$56</f>
        <v>color</v>
      </c>
      <c r="V69" s="1" t="s">
        <v>18</v>
      </c>
      <c r="W69"/>
      <c r="X69" s="17">
        <v>8</v>
      </c>
      <c r="Y69" s="17">
        <f t="shared" si="21"/>
        <v>8</v>
      </c>
      <c r="Z69" s="17" t="b">
        <f t="shared" si="38"/>
        <v>1</v>
      </c>
      <c r="AA69" s="17">
        <f t="shared" si="22"/>
        <v>130</v>
      </c>
      <c r="AB69" s="21">
        <f t="shared" si="23"/>
        <v>0</v>
      </c>
      <c r="AC69" s="17">
        <f t="shared" si="24"/>
        <v>78</v>
      </c>
      <c r="AD69" s="17">
        <f t="shared" si="25"/>
        <v>278</v>
      </c>
      <c r="AE69"/>
      <c r="AF69" s="23">
        <f t="shared" si="26"/>
        <v>200</v>
      </c>
      <c r="AG69" s="15">
        <f t="shared" si="27"/>
        <v>0</v>
      </c>
      <c r="AH69" s="15">
        <f t="shared" si="28"/>
        <v>0</v>
      </c>
      <c r="AI69" s="15">
        <f t="shared" si="29"/>
        <v>0</v>
      </c>
      <c r="AJ69" s="15">
        <f t="shared" si="30"/>
        <v>0</v>
      </c>
      <c r="AK69" s="15">
        <f t="shared" si="31"/>
        <v>78</v>
      </c>
      <c r="AL69"/>
      <c r="AM69" s="15">
        <f t="shared" si="32"/>
        <v>8</v>
      </c>
      <c r="AN69" s="15">
        <f t="shared" si="33"/>
        <v>200</v>
      </c>
      <c r="AO69" s="15">
        <f t="shared" si="34"/>
        <v>8</v>
      </c>
      <c r="AP69" s="15" t="e">
        <f t="shared" si="35"/>
        <v>#N/A</v>
      </c>
      <c r="AQ69" s="15">
        <f t="shared" si="36"/>
        <v>258</v>
      </c>
      <c r="AR69" s="2" t="str">
        <f t="shared" si="20"/>
        <v>130</v>
      </c>
      <c r="AS69"/>
      <c r="AT69"/>
      <c r="AU69"/>
      <c r="AV69"/>
      <c r="AW69" s="2" t="b">
        <f t="shared" si="37"/>
        <v>0</v>
      </c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</row>
    <row r="70" spans="1:78" x14ac:dyDescent="0.25">
      <c r="S70" s="75"/>
      <c r="T70" s="76"/>
      <c r="U70" s="76"/>
      <c r="V70" s="81"/>
      <c r="X70" s="17">
        <v>9</v>
      </c>
      <c r="Y70" s="77"/>
      <c r="Z70" s="77"/>
      <c r="AA70" s="77"/>
      <c r="AB70" s="79"/>
      <c r="AC70" s="77"/>
      <c r="AD70" s="77"/>
      <c r="AF70" s="77"/>
      <c r="AG70" s="77"/>
      <c r="AH70" s="77"/>
      <c r="AI70" s="77"/>
      <c r="AJ70" s="77"/>
      <c r="AK70" s="13"/>
      <c r="AM70" s="77">
        <f t="shared" si="32"/>
        <v>9</v>
      </c>
      <c r="AN70" s="77"/>
      <c r="AO70" s="77">
        <f t="shared" si="34"/>
        <v>9</v>
      </c>
      <c r="AP70" s="77">
        <v>0</v>
      </c>
      <c r="AQ70" s="77">
        <v>0</v>
      </c>
      <c r="AR70" s="13" t="str">
        <f t="shared" si="20"/>
        <v/>
      </c>
      <c r="AW70" s="13"/>
      <c r="BZ70" s="2"/>
    </row>
    <row r="71" spans="1:78" s="2" customFormat="1" x14ac:dyDescent="0.25">
      <c r="A71" s="85"/>
      <c r="B71" s="96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7"/>
      <c r="O71" s="47"/>
      <c r="P71" s="49"/>
      <c r="Q71" s="49"/>
      <c r="R71"/>
      <c r="S71"/>
      <c r="T71"/>
      <c r="U71"/>
      <c r="V71"/>
      <c r="W71"/>
      <c r="X71" s="13" t="s">
        <v>23</v>
      </c>
      <c r="Y71" s="16">
        <f>MAX(Y62:Y70)</f>
        <v>8</v>
      </c>
      <c r="AE71"/>
      <c r="AL71"/>
      <c r="AR71"/>
      <c r="AS71"/>
      <c r="AT71"/>
      <c r="AU71"/>
      <c r="AV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</row>
    <row r="72" spans="1:78" s="2" customFormat="1" x14ac:dyDescent="0.25">
      <c r="A72" s="85"/>
      <c r="B72" s="96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7"/>
      <c r="O72" s="47"/>
      <c r="P72" s="49"/>
      <c r="Q72" s="49"/>
      <c r="R72"/>
      <c r="S72"/>
      <c r="T72"/>
      <c r="U72"/>
      <c r="V72"/>
      <c r="W72"/>
      <c r="AE72"/>
      <c r="AL72"/>
      <c r="AM72"/>
      <c r="AN72"/>
      <c r="AO72"/>
      <c r="AP72"/>
      <c r="AQ72"/>
      <c r="AR72"/>
      <c r="AS72"/>
      <c r="AT72"/>
      <c r="AU72"/>
      <c r="AV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</row>
    <row r="73" spans="1:78" x14ac:dyDescent="0.25">
      <c r="S73" s="44" t="s">
        <v>65</v>
      </c>
      <c r="T73" s="2"/>
      <c r="BZ73" s="2"/>
    </row>
    <row r="74" spans="1:78" x14ac:dyDescent="0.25">
      <c r="S74" s="5" t="s">
        <v>13</v>
      </c>
      <c r="T74" s="6" t="s">
        <v>10</v>
      </c>
      <c r="U74" s="7" t="s">
        <v>8</v>
      </c>
      <c r="V74" s="8" t="s">
        <v>9</v>
      </c>
      <c r="X74" s="13" t="s">
        <v>24</v>
      </c>
      <c r="Y74" s="13" t="s">
        <v>26</v>
      </c>
      <c r="Z74" s="13" t="s">
        <v>27</v>
      </c>
      <c r="AA74" s="13" t="s">
        <v>8</v>
      </c>
      <c r="AB74" s="13" t="s">
        <v>28</v>
      </c>
      <c r="AC74" s="13" t="s">
        <v>29</v>
      </c>
      <c r="AD74" s="13" t="s">
        <v>25</v>
      </c>
      <c r="AF74" s="2" t="s">
        <v>19</v>
      </c>
      <c r="AG74" s="2" t="s">
        <v>15</v>
      </c>
      <c r="AH74" s="2" t="s">
        <v>16</v>
      </c>
      <c r="AI74" s="2" t="s">
        <v>32</v>
      </c>
      <c r="AJ74" s="2" t="s">
        <v>20</v>
      </c>
      <c r="AK74" s="2" t="s">
        <v>21</v>
      </c>
      <c r="AM74" s="2" t="s">
        <v>40</v>
      </c>
      <c r="AN74" s="2" t="s">
        <v>39</v>
      </c>
      <c r="AO74" s="2" t="s">
        <v>42</v>
      </c>
      <c r="AP74" s="2" t="s">
        <v>56</v>
      </c>
      <c r="AQ74" s="2" t="s">
        <v>55</v>
      </c>
      <c r="AR74" s="2" t="s">
        <v>48</v>
      </c>
      <c r="AT74" s="2" t="s">
        <v>41</v>
      </c>
      <c r="AU74" s="2" t="s">
        <v>17</v>
      </c>
      <c r="AW74" s="2" t="s">
        <v>58</v>
      </c>
      <c r="AX74" s="2" t="s">
        <v>49</v>
      </c>
      <c r="AY74">
        <v>2</v>
      </c>
      <c r="AZ74">
        <v>2</v>
      </c>
      <c r="BA74">
        <v>2</v>
      </c>
      <c r="BB74">
        <v>3</v>
      </c>
      <c r="BC74">
        <v>3</v>
      </c>
      <c r="BD74">
        <v>3</v>
      </c>
      <c r="BE74">
        <v>4</v>
      </c>
      <c r="BF74">
        <v>4</v>
      </c>
      <c r="BG74">
        <v>4</v>
      </c>
      <c r="BH74">
        <v>5</v>
      </c>
      <c r="BI74">
        <v>5</v>
      </c>
      <c r="BJ74">
        <v>5</v>
      </c>
      <c r="BK74">
        <v>6</v>
      </c>
      <c r="BL74">
        <v>6</v>
      </c>
      <c r="BM74">
        <v>6</v>
      </c>
      <c r="BN74">
        <v>7</v>
      </c>
      <c r="BO74">
        <v>7</v>
      </c>
      <c r="BP74">
        <v>7</v>
      </c>
      <c r="BZ74" s="2"/>
    </row>
    <row r="75" spans="1:78" x14ac:dyDescent="0.25">
      <c r="S75" s="75"/>
      <c r="T75" s="76"/>
      <c r="U75" s="76"/>
      <c r="V75" s="81"/>
      <c r="X75" s="17">
        <v>1</v>
      </c>
      <c r="Y75" s="77"/>
      <c r="Z75" s="78"/>
      <c r="AA75" s="78"/>
      <c r="AB75" s="79"/>
      <c r="AC75" s="77"/>
      <c r="AD75" s="77"/>
      <c r="AF75" s="77"/>
      <c r="AG75" s="77"/>
      <c r="AH75" s="77"/>
      <c r="AI75" s="77"/>
      <c r="AJ75" s="77"/>
      <c r="AK75" s="13"/>
      <c r="AM75" s="77">
        <f>X75</f>
        <v>1</v>
      </c>
      <c r="AN75" s="77"/>
      <c r="AO75" s="77">
        <f>X75</f>
        <v>1</v>
      </c>
      <c r="AP75" s="77">
        <v>0</v>
      </c>
      <c r="AQ75" s="77">
        <v>0</v>
      </c>
      <c r="AR75" s="13" t="str">
        <f t="shared" ref="AR75:AR83" si="39">IF(Z75,TEXT(AA75,$T$17),TEXT(T75,$T$16))</f>
        <v/>
      </c>
      <c r="AT75" s="2">
        <v>1.5</v>
      </c>
      <c r="AU75" s="15">
        <f>$T$20</f>
        <v>200</v>
      </c>
      <c r="AW75" s="13"/>
      <c r="AX75" s="2" t="s">
        <v>50</v>
      </c>
      <c r="AY75">
        <v>1</v>
      </c>
      <c r="AZ75">
        <v>2</v>
      </c>
      <c r="BA75">
        <v>3</v>
      </c>
      <c r="BB75">
        <v>1</v>
      </c>
      <c r="BC75">
        <v>2</v>
      </c>
      <c r="BD75">
        <v>3</v>
      </c>
      <c r="BE75">
        <v>1</v>
      </c>
      <c r="BF75">
        <v>2</v>
      </c>
      <c r="BG75">
        <v>3</v>
      </c>
      <c r="BH75">
        <v>1</v>
      </c>
      <c r="BI75">
        <v>2</v>
      </c>
      <c r="BJ75">
        <v>3</v>
      </c>
      <c r="BK75">
        <v>1</v>
      </c>
      <c r="BL75">
        <v>2</v>
      </c>
      <c r="BM75">
        <v>3</v>
      </c>
      <c r="BN75">
        <v>1</v>
      </c>
      <c r="BO75">
        <v>2</v>
      </c>
      <c r="BP75">
        <v>3</v>
      </c>
      <c r="BZ75" s="2"/>
    </row>
    <row r="76" spans="1:78" x14ac:dyDescent="0.25">
      <c r="S76" s="25"/>
      <c r="T76" s="24">
        <v>300</v>
      </c>
      <c r="U76" s="7"/>
      <c r="V76" s="1" t="s">
        <v>18</v>
      </c>
      <c r="X76" s="17">
        <v>2</v>
      </c>
      <c r="Y76" s="17">
        <f t="shared" ref="Y76:Y82" si="40">IF(AND(ISBLANK(T76),ISBLANK(U76)),0,X76)</f>
        <v>2</v>
      </c>
      <c r="Z76" s="20" t="b">
        <v>0</v>
      </c>
      <c r="AA76" s="17">
        <f t="shared" ref="AA76:AA82" si="41">AA75+IF(Z76,0,T76)</f>
        <v>300</v>
      </c>
      <c r="AB76" s="21">
        <f t="shared" ref="AB76:AB82" si="42">T76*$T$12</f>
        <v>180</v>
      </c>
      <c r="AC76" s="17">
        <f t="shared" ref="AC76:AC82" si="43">AA76*$T$12</f>
        <v>180</v>
      </c>
      <c r="AD76" s="17">
        <f t="shared" ref="AD76:AD82" si="44">AC76+$T$20</f>
        <v>380</v>
      </c>
      <c r="AF76" s="23">
        <f t="shared" ref="AF76:AF82" si="45">IF(Z76,IF(AA76&gt;0,$T$20,$T$20+AC76),IF(AB76&gt;0,AD76-AB76,AD76))</f>
        <v>200</v>
      </c>
      <c r="AG76" s="15">
        <f t="shared" ref="AG76:AG82" si="46">IF(AND(Z76=FALSE,AB76&gt;0),ABS(AB76),0)</f>
        <v>180</v>
      </c>
      <c r="AH76" s="15">
        <f t="shared" ref="AH76:AH82" si="47">IF(AND(Z76=FALSE,AB76&lt;0),ABS(AB76),0)</f>
        <v>0</v>
      </c>
      <c r="AI76" s="15">
        <f t="shared" ref="AI76:AI82" si="48">IF(U76=$X$13,ABS(AC76),0)</f>
        <v>0</v>
      </c>
      <c r="AJ76" s="15">
        <f t="shared" ref="AJ76:AJ82" si="49">IF(AND(U76=$X$14,AC76&lt;0),ABS(AC76),0)</f>
        <v>0</v>
      </c>
      <c r="AK76" s="15">
        <f t="shared" ref="AK76:AK82" si="50">IF(AND(U76=$X$14,AC76&gt;0),ABS(AC76),0)</f>
        <v>0</v>
      </c>
      <c r="AM76" s="15">
        <f t="shared" ref="AM76:AM83" si="51">X76</f>
        <v>2</v>
      </c>
      <c r="AN76" s="15">
        <f t="shared" ref="AN76:AN82" si="52">$T$20+$U$14</f>
        <v>200</v>
      </c>
      <c r="AO76" s="15">
        <f t="shared" ref="AO76:AO83" si="53">X76</f>
        <v>2</v>
      </c>
      <c r="AP76" s="15" t="e">
        <f t="shared" ref="AP76:AP82" si="54">IF(V76=$X$18,AF76-$U$15,#N/A)</f>
        <v>#N/A</v>
      </c>
      <c r="AQ76" s="15">
        <f t="shared" ref="AQ76:AQ82" si="55">IF(V76=$X$17,AF76+SUM(AG76:AK76)+$U$15,#N/A)</f>
        <v>360</v>
      </c>
      <c r="AR76" s="2" t="str">
        <f t="shared" si="39"/>
        <v>+300</v>
      </c>
      <c r="AT76">
        <f>Y84+0.5</f>
        <v>8.5</v>
      </c>
      <c r="AU76" s="15">
        <f>$T$20</f>
        <v>200</v>
      </c>
      <c r="AW76" s="2" t="b">
        <f t="shared" ref="AW76:AW82" si="56">IF(SUM(AG76:AK76)=0,TRUE,FALSE)</f>
        <v>0</v>
      </c>
      <c r="AX76" s="2" t="s">
        <v>51</v>
      </c>
      <c r="AY76" s="22">
        <f>IF(AY75=1,AY74+$U$18,IF(AY75=2,AY74+1+IF(INDEX($AW75:$AW83,AY74+1),+$U$18,-$U$18),#N/A))</f>
        <v>2.3846153846153846</v>
      </c>
      <c r="AZ76" s="22">
        <f>IF(AZ75=1,AZ74+$U$18,IF(AZ75=2,AZ74+1+IF(INDEX($AW75:$AW83,AZ74+1),+$U$18,-$U$18),#N/A))</f>
        <v>2.6153846153846154</v>
      </c>
      <c r="BA76" s="83"/>
      <c r="BB76" s="22">
        <f>IF(BB75=1,BB74+$U$18,IF(BB75=2,BB74+1+IF(INDEX($AW75:$AW83,BB74+1),+$U$18,-$U$18),#N/A))</f>
        <v>3.3846153846153846</v>
      </c>
      <c r="BC76" s="22">
        <f>IF(BC75=1,BC74+$U$18,IF(BC75=2,BC74+1+IF(INDEX($AW75:$AW83,BC74+1),+$U$18,-$U$18),#N/A))</f>
        <v>3.6153846153846154</v>
      </c>
      <c r="BD76" s="83"/>
      <c r="BE76" s="22">
        <f>IF(BE75=1,BE74+$U$18,IF(BE75=2,BE74+1+IF(INDEX($AW75:$AW83,BE74+1),+$U$18,-$U$18),#N/A))</f>
        <v>4.384615384615385</v>
      </c>
      <c r="BF76" s="22">
        <f>IF(BF75=1,BF74+$U$18,IF(BF75=2,BF74+1+IF(INDEX($AW75:$AW83,BF74+1),+$U$18,-$U$18),#N/A))</f>
        <v>4.615384615384615</v>
      </c>
      <c r="BG76" s="83"/>
      <c r="BH76" s="22">
        <f>IF(BH75=1,BH74+$U$18,IF(BH75=2,BH74+1+IF(INDEX($AW75:$AW83,BH74+1),+$U$18,-$U$18),#N/A))</f>
        <v>5.384615384615385</v>
      </c>
      <c r="BI76" s="22">
        <f>IF(BI75=1,BI74+$U$18,IF(BI75=2,BI74+1+IF(INDEX($AW75:$AW83,BI74+1),+$U$18,-$U$18),#N/A))</f>
        <v>5.615384615384615</v>
      </c>
      <c r="BJ76" s="83"/>
      <c r="BK76" s="22">
        <f>IF(BK75=1,BK74+$U$18,IF(BK75=2,BK74+1+IF(INDEX($AW75:$AW83,BK74+1),+$U$18,-$U$18),#N/A))</f>
        <v>6.384615384615385</v>
      </c>
      <c r="BL76" s="22">
        <f>IF(BL75=1,BL74+$U$18,IF(BL75=2,BL74+1+IF(INDEX($AW75:$AW83,BL74+1),+$U$18,-$U$18),#N/A))</f>
        <v>6.615384615384615</v>
      </c>
      <c r="BM76" s="83"/>
      <c r="BN76" s="22">
        <f>IF(BN75=1,BN74+$U$18,IF(BN75=2,BN74+1+IF(INDEX($AW75:$AW83,BN74+1),+$U$18,-$U$18),#N/A))</f>
        <v>7.384615384615385</v>
      </c>
      <c r="BO76" s="22">
        <f>IF(BO75=1,BO74+$U$18,IF(BO75=2,BO74+1+IF(INDEX($AW75:$AW83,BO74+1),+$U$18,-$U$18),#N/A))</f>
        <v>7.615384615384615</v>
      </c>
      <c r="BP76" s="83"/>
      <c r="BZ76" s="2"/>
    </row>
    <row r="77" spans="1:78" x14ac:dyDescent="0.25">
      <c r="S77" s="25"/>
      <c r="T77" s="24">
        <v>-90</v>
      </c>
      <c r="U77" s="4"/>
      <c r="V77" s="1" t="s">
        <v>18</v>
      </c>
      <c r="X77" s="17">
        <v>3</v>
      </c>
      <c r="Y77" s="17">
        <f t="shared" si="40"/>
        <v>3</v>
      </c>
      <c r="Z77" s="17" t="b">
        <f t="shared" ref="Z77:Z82" si="57">IF(ISBLANK(U77),FALSE,TRUE)</f>
        <v>0</v>
      </c>
      <c r="AA77" s="17">
        <f t="shared" si="41"/>
        <v>210</v>
      </c>
      <c r="AB77" s="21">
        <f t="shared" si="42"/>
        <v>-54</v>
      </c>
      <c r="AC77" s="17">
        <f t="shared" si="43"/>
        <v>126</v>
      </c>
      <c r="AD77" s="17">
        <f t="shared" si="44"/>
        <v>326</v>
      </c>
      <c r="AF77" s="23">
        <f t="shared" si="45"/>
        <v>326</v>
      </c>
      <c r="AG77" s="15">
        <f t="shared" si="46"/>
        <v>0</v>
      </c>
      <c r="AH77" s="15">
        <f t="shared" si="47"/>
        <v>54</v>
      </c>
      <c r="AI77" s="15">
        <f t="shared" si="48"/>
        <v>0</v>
      </c>
      <c r="AJ77" s="15">
        <f t="shared" si="49"/>
        <v>0</v>
      </c>
      <c r="AK77" s="15">
        <f t="shared" si="50"/>
        <v>0</v>
      </c>
      <c r="AM77" s="15">
        <f t="shared" si="51"/>
        <v>3</v>
      </c>
      <c r="AN77" s="15">
        <f t="shared" si="52"/>
        <v>200</v>
      </c>
      <c r="AO77" s="15">
        <f t="shared" si="53"/>
        <v>3</v>
      </c>
      <c r="AP77" s="15" t="e">
        <f t="shared" si="54"/>
        <v>#N/A</v>
      </c>
      <c r="AQ77" s="15">
        <f t="shared" si="55"/>
        <v>360</v>
      </c>
      <c r="AR77" s="2" t="str">
        <f t="shared" si="39"/>
        <v>-90</v>
      </c>
      <c r="AW77" s="2" t="b">
        <f t="shared" si="56"/>
        <v>0</v>
      </c>
      <c r="AX77" s="2" t="s">
        <v>12</v>
      </c>
      <c r="AY77" s="2">
        <f>IF(AY74&lt;$Y84,INDEX($AD75:$AD83,AY74),#N/A)</f>
        <v>380</v>
      </c>
      <c r="AZ77" s="2">
        <f>IF(AZ74&lt;$Y84,INDEX($AD75:$AD83,AZ74),#N/A)</f>
        <v>380</v>
      </c>
      <c r="BA77" s="13"/>
      <c r="BB77" s="2">
        <f>IF(BB74&lt;$Y84,INDEX($AD75:$AD83,BB74),#N/A)</f>
        <v>326</v>
      </c>
      <c r="BC77" s="2">
        <f>IF(BC74&lt;$Y84,INDEX($AD75:$AD83,BC74),#N/A)</f>
        <v>326</v>
      </c>
      <c r="BD77" s="13"/>
      <c r="BE77" s="2">
        <f>IF(BE74&lt;$Y84,INDEX($AD75:$AD83,BE74),#N/A)</f>
        <v>326</v>
      </c>
      <c r="BF77" s="2">
        <f>IF(BF74&lt;$Y84,INDEX($AD75:$AD83,BF74),#N/A)</f>
        <v>326</v>
      </c>
      <c r="BG77" s="13"/>
      <c r="BH77" s="2">
        <f>IF(BH74&lt;$Y84,INDEX($AD75:$AD83,BH74),#N/A)</f>
        <v>299</v>
      </c>
      <c r="BI77" s="2">
        <f>IF(BI74&lt;$Y84,INDEX($AD75:$AD83,BI74),#N/A)</f>
        <v>299</v>
      </c>
      <c r="BJ77" s="13"/>
      <c r="BK77" s="2">
        <f>IF(BK74&lt;$Y84,INDEX($AD75:$AD83,BK74),#N/A)</f>
        <v>239</v>
      </c>
      <c r="BL77" s="2">
        <f>IF(BL74&lt;$Y84,INDEX($AD75:$AD83,BL74),#N/A)</f>
        <v>239</v>
      </c>
      <c r="BM77" s="13"/>
      <c r="BN77" s="2">
        <f>IF(BN74&lt;$Y84,INDEX($AD75:$AD83,BN74),#N/A)</f>
        <v>179</v>
      </c>
      <c r="BO77" s="2">
        <f>IF(BO74&lt;$Y84,INDEX($AD75:$AD83,BO74),#N/A)</f>
        <v>179</v>
      </c>
      <c r="BP77" s="13"/>
      <c r="BZ77" s="2"/>
    </row>
    <row r="78" spans="1:78" x14ac:dyDescent="0.25">
      <c r="S78" s="25"/>
      <c r="T78" s="24"/>
      <c r="U78" s="64" t="str">
        <f>$U$52</f>
        <v>black</v>
      </c>
      <c r="V78" s="1" t="s">
        <v>18</v>
      </c>
      <c r="X78" s="17">
        <v>4</v>
      </c>
      <c r="Y78" s="17">
        <f t="shared" si="40"/>
        <v>4</v>
      </c>
      <c r="Z78" s="17" t="b">
        <f t="shared" si="57"/>
        <v>1</v>
      </c>
      <c r="AA78" s="17">
        <f t="shared" si="41"/>
        <v>210</v>
      </c>
      <c r="AB78" s="21">
        <f t="shared" si="42"/>
        <v>0</v>
      </c>
      <c r="AC78" s="17">
        <f t="shared" si="43"/>
        <v>126</v>
      </c>
      <c r="AD78" s="17">
        <f t="shared" si="44"/>
        <v>326</v>
      </c>
      <c r="AF78" s="23">
        <f t="shared" si="45"/>
        <v>200</v>
      </c>
      <c r="AG78" s="15">
        <f t="shared" si="46"/>
        <v>0</v>
      </c>
      <c r="AH78" s="15">
        <f t="shared" si="47"/>
        <v>0</v>
      </c>
      <c r="AI78" s="15">
        <f t="shared" si="48"/>
        <v>126</v>
      </c>
      <c r="AJ78" s="15">
        <f t="shared" si="49"/>
        <v>0</v>
      </c>
      <c r="AK78" s="15">
        <f t="shared" si="50"/>
        <v>0</v>
      </c>
      <c r="AM78" s="15">
        <f t="shared" si="51"/>
        <v>4</v>
      </c>
      <c r="AN78" s="15">
        <f t="shared" si="52"/>
        <v>200</v>
      </c>
      <c r="AO78" s="15">
        <f t="shared" si="53"/>
        <v>4</v>
      </c>
      <c r="AP78" s="15" t="e">
        <f t="shared" si="54"/>
        <v>#N/A</v>
      </c>
      <c r="AQ78" s="15">
        <f t="shared" si="55"/>
        <v>306</v>
      </c>
      <c r="AR78" s="2" t="str">
        <f t="shared" si="39"/>
        <v>210</v>
      </c>
      <c r="AW78" s="2" t="b">
        <f t="shared" si="56"/>
        <v>0</v>
      </c>
      <c r="BZ78" s="2"/>
    </row>
    <row r="79" spans="1:78" x14ac:dyDescent="0.25">
      <c r="S79" s="25"/>
      <c r="T79" s="24">
        <v>-45</v>
      </c>
      <c r="U79" s="4"/>
      <c r="V79" s="1" t="s">
        <v>18</v>
      </c>
      <c r="X79" s="17">
        <v>5</v>
      </c>
      <c r="Y79" s="17">
        <f t="shared" si="40"/>
        <v>5</v>
      </c>
      <c r="Z79" s="17" t="b">
        <f t="shared" si="57"/>
        <v>0</v>
      </c>
      <c r="AA79" s="17">
        <f t="shared" si="41"/>
        <v>165</v>
      </c>
      <c r="AB79" s="21">
        <f t="shared" si="42"/>
        <v>-27</v>
      </c>
      <c r="AC79" s="17">
        <f t="shared" si="43"/>
        <v>99</v>
      </c>
      <c r="AD79" s="17">
        <f t="shared" si="44"/>
        <v>299</v>
      </c>
      <c r="AF79" s="23">
        <f t="shared" si="45"/>
        <v>299</v>
      </c>
      <c r="AG79" s="15">
        <f t="shared" si="46"/>
        <v>0</v>
      </c>
      <c r="AH79" s="15">
        <f t="shared" si="47"/>
        <v>27</v>
      </c>
      <c r="AI79" s="15">
        <f t="shared" si="48"/>
        <v>0</v>
      </c>
      <c r="AJ79" s="15">
        <f t="shared" si="49"/>
        <v>0</v>
      </c>
      <c r="AK79" s="15">
        <f t="shared" si="50"/>
        <v>0</v>
      </c>
      <c r="AM79" s="15">
        <f t="shared" si="51"/>
        <v>5</v>
      </c>
      <c r="AN79" s="15">
        <f t="shared" si="52"/>
        <v>200</v>
      </c>
      <c r="AO79" s="15">
        <f t="shared" si="53"/>
        <v>5</v>
      </c>
      <c r="AP79" s="15" t="e">
        <f t="shared" si="54"/>
        <v>#N/A</v>
      </c>
      <c r="AQ79" s="15">
        <f t="shared" si="55"/>
        <v>306</v>
      </c>
      <c r="AR79" s="2" t="str">
        <f t="shared" si="39"/>
        <v>-45</v>
      </c>
      <c r="AW79" s="2" t="b">
        <f t="shared" si="56"/>
        <v>0</v>
      </c>
      <c r="BZ79" s="2"/>
    </row>
    <row r="80" spans="1:78" x14ac:dyDescent="0.25">
      <c r="S80" s="25"/>
      <c r="T80" s="24">
        <v>-100</v>
      </c>
      <c r="U80" s="4"/>
      <c r="V80" s="1" t="s">
        <v>18</v>
      </c>
      <c r="X80" s="17">
        <v>6</v>
      </c>
      <c r="Y80" s="17">
        <f t="shared" si="40"/>
        <v>6</v>
      </c>
      <c r="Z80" s="17" t="b">
        <f t="shared" si="57"/>
        <v>0</v>
      </c>
      <c r="AA80" s="17">
        <f t="shared" si="41"/>
        <v>65</v>
      </c>
      <c r="AB80" s="21">
        <f t="shared" si="42"/>
        <v>-60</v>
      </c>
      <c r="AC80" s="17">
        <f t="shared" si="43"/>
        <v>39</v>
      </c>
      <c r="AD80" s="17">
        <f t="shared" si="44"/>
        <v>239</v>
      </c>
      <c r="AF80" s="23">
        <f t="shared" si="45"/>
        <v>239</v>
      </c>
      <c r="AG80" s="15">
        <f t="shared" si="46"/>
        <v>0</v>
      </c>
      <c r="AH80" s="15">
        <f t="shared" si="47"/>
        <v>60</v>
      </c>
      <c r="AI80" s="15">
        <f t="shared" si="48"/>
        <v>0</v>
      </c>
      <c r="AJ80" s="15">
        <f t="shared" si="49"/>
        <v>0</v>
      </c>
      <c r="AK80" s="15">
        <f t="shared" si="50"/>
        <v>0</v>
      </c>
      <c r="AM80" s="15">
        <f t="shared" si="51"/>
        <v>6</v>
      </c>
      <c r="AN80" s="15">
        <f t="shared" si="52"/>
        <v>200</v>
      </c>
      <c r="AO80" s="15">
        <f t="shared" si="53"/>
        <v>6</v>
      </c>
      <c r="AP80" s="15" t="e">
        <f t="shared" si="54"/>
        <v>#N/A</v>
      </c>
      <c r="AQ80" s="15">
        <f t="shared" si="55"/>
        <v>279</v>
      </c>
      <c r="AR80" s="2" t="str">
        <f t="shared" si="39"/>
        <v>-100</v>
      </c>
      <c r="AW80" s="2" t="b">
        <f t="shared" si="56"/>
        <v>0</v>
      </c>
      <c r="BZ80" s="2"/>
    </row>
    <row r="81" spans="19:78" x14ac:dyDescent="0.25">
      <c r="S81" s="25"/>
      <c r="T81" s="24">
        <v>-100</v>
      </c>
      <c r="U81" s="4"/>
      <c r="V81" s="1" t="s">
        <v>18</v>
      </c>
      <c r="X81" s="17">
        <v>7</v>
      </c>
      <c r="Y81" s="17">
        <f t="shared" si="40"/>
        <v>7</v>
      </c>
      <c r="Z81" s="17" t="b">
        <f t="shared" si="57"/>
        <v>0</v>
      </c>
      <c r="AA81" s="17">
        <f t="shared" si="41"/>
        <v>-35</v>
      </c>
      <c r="AB81" s="21">
        <f t="shared" si="42"/>
        <v>-60</v>
      </c>
      <c r="AC81" s="17">
        <f t="shared" si="43"/>
        <v>-21</v>
      </c>
      <c r="AD81" s="17">
        <f t="shared" si="44"/>
        <v>179</v>
      </c>
      <c r="AF81" s="23">
        <f t="shared" si="45"/>
        <v>179</v>
      </c>
      <c r="AG81" s="15">
        <f t="shared" si="46"/>
        <v>0</v>
      </c>
      <c r="AH81" s="15">
        <f t="shared" si="47"/>
        <v>60</v>
      </c>
      <c r="AI81" s="15">
        <f t="shared" si="48"/>
        <v>0</v>
      </c>
      <c r="AJ81" s="15">
        <f t="shared" si="49"/>
        <v>0</v>
      </c>
      <c r="AK81" s="15">
        <f t="shared" si="50"/>
        <v>0</v>
      </c>
      <c r="AM81" s="15">
        <f t="shared" si="51"/>
        <v>7</v>
      </c>
      <c r="AN81" s="15">
        <f t="shared" si="52"/>
        <v>200</v>
      </c>
      <c r="AO81" s="15">
        <f t="shared" si="53"/>
        <v>7</v>
      </c>
      <c r="AP81" s="15" t="e">
        <f t="shared" si="54"/>
        <v>#N/A</v>
      </c>
      <c r="AQ81" s="15">
        <f t="shared" si="55"/>
        <v>219</v>
      </c>
      <c r="AR81" s="2" t="str">
        <f t="shared" si="39"/>
        <v>-100</v>
      </c>
      <c r="AW81" s="2" t="b">
        <f t="shared" si="56"/>
        <v>0</v>
      </c>
      <c r="BZ81" s="2"/>
    </row>
    <row r="82" spans="19:78" x14ac:dyDescent="0.25">
      <c r="S82" s="25"/>
      <c r="T82" s="24"/>
      <c r="U82" s="64" t="str">
        <f>$U$56</f>
        <v>color</v>
      </c>
      <c r="V82" s="1" t="s">
        <v>18</v>
      </c>
      <c r="X82" s="17">
        <v>8</v>
      </c>
      <c r="Y82" s="17">
        <f t="shared" si="40"/>
        <v>8</v>
      </c>
      <c r="Z82" s="17" t="b">
        <f t="shared" si="57"/>
        <v>1</v>
      </c>
      <c r="AA82" s="17">
        <f t="shared" si="41"/>
        <v>-35</v>
      </c>
      <c r="AB82" s="21">
        <f t="shared" si="42"/>
        <v>0</v>
      </c>
      <c r="AC82" s="17">
        <f t="shared" si="43"/>
        <v>-21</v>
      </c>
      <c r="AD82" s="17">
        <f t="shared" si="44"/>
        <v>179</v>
      </c>
      <c r="AF82" s="23">
        <f t="shared" si="45"/>
        <v>179</v>
      </c>
      <c r="AG82" s="15">
        <f t="shared" si="46"/>
        <v>0</v>
      </c>
      <c r="AH82" s="15">
        <f t="shared" si="47"/>
        <v>0</v>
      </c>
      <c r="AI82" s="15">
        <f t="shared" si="48"/>
        <v>0</v>
      </c>
      <c r="AJ82" s="15">
        <f t="shared" si="49"/>
        <v>21</v>
      </c>
      <c r="AK82" s="15">
        <f t="shared" si="50"/>
        <v>0</v>
      </c>
      <c r="AM82" s="15">
        <f t="shared" si="51"/>
        <v>8</v>
      </c>
      <c r="AN82" s="15">
        <f t="shared" si="52"/>
        <v>200</v>
      </c>
      <c r="AO82" s="15">
        <f t="shared" si="53"/>
        <v>8</v>
      </c>
      <c r="AP82" s="15" t="e">
        <f t="shared" si="54"/>
        <v>#N/A</v>
      </c>
      <c r="AQ82" s="15">
        <f t="shared" si="55"/>
        <v>180</v>
      </c>
      <c r="AR82" s="2" t="str">
        <f t="shared" si="39"/>
        <v>-35</v>
      </c>
      <c r="AW82" s="2" t="b">
        <f t="shared" si="56"/>
        <v>0</v>
      </c>
      <c r="BZ82" s="2"/>
    </row>
    <row r="83" spans="19:78" x14ac:dyDescent="0.25">
      <c r="S83" s="75"/>
      <c r="T83" s="76"/>
      <c r="U83" s="76"/>
      <c r="V83" s="81"/>
      <c r="X83" s="17">
        <v>9</v>
      </c>
      <c r="Y83" s="77"/>
      <c r="Z83" s="77"/>
      <c r="AA83" s="77"/>
      <c r="AB83" s="79"/>
      <c r="AC83" s="77"/>
      <c r="AD83" s="77"/>
      <c r="AF83" s="77"/>
      <c r="AG83" s="77"/>
      <c r="AH83" s="77"/>
      <c r="AI83" s="77"/>
      <c r="AJ83" s="77"/>
      <c r="AK83" s="13"/>
      <c r="AM83" s="77">
        <f t="shared" si="51"/>
        <v>9</v>
      </c>
      <c r="AN83" s="77"/>
      <c r="AO83" s="77">
        <f t="shared" si="53"/>
        <v>9</v>
      </c>
      <c r="AP83" s="77">
        <v>0</v>
      </c>
      <c r="AQ83" s="77">
        <v>0</v>
      </c>
      <c r="AR83" s="13" t="str">
        <f t="shared" si="39"/>
        <v/>
      </c>
      <c r="AW83" s="13"/>
      <c r="BZ83" s="2"/>
    </row>
    <row r="84" spans="19:78" x14ac:dyDescent="0.25">
      <c r="X84" s="13" t="s">
        <v>23</v>
      </c>
      <c r="Y84" s="16">
        <f>MAX(Y75:Y83)</f>
        <v>8</v>
      </c>
      <c r="AM84" s="2"/>
      <c r="AN84" s="2"/>
      <c r="AO84" s="2"/>
      <c r="AP84" s="2"/>
      <c r="AQ84" s="2"/>
      <c r="BZ84" s="2"/>
    </row>
    <row r="85" spans="19:78" x14ac:dyDescent="0.25">
      <c r="BZ85" s="2"/>
    </row>
    <row r="86" spans="19:78" x14ac:dyDescent="0.25">
      <c r="S86" s="44" t="s">
        <v>95</v>
      </c>
      <c r="T86" s="2"/>
      <c r="BZ86" s="2"/>
    </row>
    <row r="87" spans="19:78" x14ac:dyDescent="0.25">
      <c r="S87" s="5" t="s">
        <v>13</v>
      </c>
      <c r="T87" s="6" t="s">
        <v>10</v>
      </c>
      <c r="U87" s="7" t="s">
        <v>8</v>
      </c>
      <c r="V87" s="8" t="s">
        <v>9</v>
      </c>
      <c r="X87" s="13" t="s">
        <v>24</v>
      </c>
      <c r="Y87" s="13" t="s">
        <v>26</v>
      </c>
      <c r="Z87" s="13" t="s">
        <v>27</v>
      </c>
      <c r="AA87" s="13" t="s">
        <v>8</v>
      </c>
      <c r="AB87" s="13" t="s">
        <v>28</v>
      </c>
      <c r="AC87" s="13" t="s">
        <v>29</v>
      </c>
      <c r="AD87" s="13" t="s">
        <v>25</v>
      </c>
      <c r="AF87" s="2" t="s">
        <v>19</v>
      </c>
      <c r="AG87" s="2" t="s">
        <v>15</v>
      </c>
      <c r="AH87" s="2" t="s">
        <v>16</v>
      </c>
      <c r="AI87" s="2" t="s">
        <v>32</v>
      </c>
      <c r="AJ87" s="2" t="s">
        <v>20</v>
      </c>
      <c r="AK87" s="2" t="s">
        <v>21</v>
      </c>
      <c r="AM87" s="2" t="s">
        <v>40</v>
      </c>
      <c r="AN87" s="2" t="s">
        <v>39</v>
      </c>
      <c r="AO87" s="2" t="s">
        <v>42</v>
      </c>
      <c r="AP87" s="2" t="s">
        <v>56</v>
      </c>
      <c r="AQ87" s="2" t="s">
        <v>55</v>
      </c>
      <c r="AR87" s="2" t="s">
        <v>48</v>
      </c>
      <c r="AT87" s="2" t="s">
        <v>41</v>
      </c>
      <c r="AU87" s="2" t="s">
        <v>17</v>
      </c>
      <c r="AW87" s="2" t="s">
        <v>58</v>
      </c>
      <c r="AX87" s="2" t="s">
        <v>49</v>
      </c>
      <c r="AY87">
        <v>2</v>
      </c>
      <c r="AZ87">
        <v>2</v>
      </c>
      <c r="BA87">
        <v>2</v>
      </c>
      <c r="BB87">
        <v>3</v>
      </c>
      <c r="BC87">
        <v>3</v>
      </c>
      <c r="BD87">
        <v>3</v>
      </c>
      <c r="BE87">
        <v>4</v>
      </c>
      <c r="BF87">
        <v>4</v>
      </c>
      <c r="BG87">
        <v>4</v>
      </c>
      <c r="BH87">
        <v>5</v>
      </c>
      <c r="BI87">
        <v>5</v>
      </c>
      <c r="BJ87">
        <v>5</v>
      </c>
      <c r="BK87">
        <v>6</v>
      </c>
      <c r="BL87">
        <v>6</v>
      </c>
      <c r="BM87">
        <v>6</v>
      </c>
      <c r="BN87">
        <v>7</v>
      </c>
      <c r="BO87">
        <v>7</v>
      </c>
      <c r="BP87">
        <v>7</v>
      </c>
      <c r="BZ87" s="2"/>
    </row>
    <row r="88" spans="19:78" x14ac:dyDescent="0.25">
      <c r="S88" s="75"/>
      <c r="T88" s="76"/>
      <c r="U88" s="76"/>
      <c r="V88" s="81"/>
      <c r="X88" s="17">
        <v>1</v>
      </c>
      <c r="Y88" s="77"/>
      <c r="Z88" s="78"/>
      <c r="AA88" s="78"/>
      <c r="AB88" s="79"/>
      <c r="AC88" s="77"/>
      <c r="AD88" s="77"/>
      <c r="AF88" s="77"/>
      <c r="AG88" s="77"/>
      <c r="AH88" s="77"/>
      <c r="AI88" s="77"/>
      <c r="AJ88" s="77"/>
      <c r="AK88" s="13"/>
      <c r="AM88" s="77">
        <f>X88</f>
        <v>1</v>
      </c>
      <c r="AN88" s="77"/>
      <c r="AO88" s="77">
        <f>X88</f>
        <v>1</v>
      </c>
      <c r="AP88" s="77">
        <v>0</v>
      </c>
      <c r="AQ88" s="77">
        <v>0</v>
      </c>
      <c r="AR88" s="13" t="str">
        <f t="shared" ref="AR88:AR96" si="58">IF(Z88,TEXT(AA88,$T$17),TEXT(T88,$T$16))</f>
        <v/>
      </c>
      <c r="AT88" s="2">
        <v>1.5</v>
      </c>
      <c r="AU88" s="15">
        <f>$T$20</f>
        <v>200</v>
      </c>
      <c r="AW88" s="13"/>
      <c r="AX88" s="2" t="s">
        <v>50</v>
      </c>
      <c r="AY88">
        <v>1</v>
      </c>
      <c r="AZ88">
        <v>2</v>
      </c>
      <c r="BA88">
        <v>3</v>
      </c>
      <c r="BB88">
        <v>1</v>
      </c>
      <c r="BC88">
        <v>2</v>
      </c>
      <c r="BD88">
        <v>3</v>
      </c>
      <c r="BE88">
        <v>1</v>
      </c>
      <c r="BF88">
        <v>2</v>
      </c>
      <c r="BG88">
        <v>3</v>
      </c>
      <c r="BH88">
        <v>1</v>
      </c>
      <c r="BI88">
        <v>2</v>
      </c>
      <c r="BJ88">
        <v>3</v>
      </c>
      <c r="BK88">
        <v>1</v>
      </c>
      <c r="BL88">
        <v>2</v>
      </c>
      <c r="BM88">
        <v>3</v>
      </c>
      <c r="BN88">
        <v>1</v>
      </c>
      <c r="BO88">
        <v>2</v>
      </c>
      <c r="BP88">
        <v>3</v>
      </c>
      <c r="BZ88" s="2"/>
    </row>
    <row r="89" spans="19:78" x14ac:dyDescent="0.25">
      <c r="S89" s="25" t="s">
        <v>6</v>
      </c>
      <c r="T89" s="24">
        <v>1000</v>
      </c>
      <c r="U89" s="7"/>
      <c r="V89" s="1" t="s">
        <v>18</v>
      </c>
      <c r="X89" s="17">
        <v>2</v>
      </c>
      <c r="Y89" s="17">
        <f t="shared" ref="Y89:Y95" si="59">IF(AND(ISBLANK(T89),ISBLANK(U89)),0,X89)</f>
        <v>2</v>
      </c>
      <c r="Z89" s="20" t="b">
        <v>0</v>
      </c>
      <c r="AA89" s="17">
        <f t="shared" ref="AA89:AA95" si="60">AA88+IF(Z89,0,T89)</f>
        <v>1000</v>
      </c>
      <c r="AB89" s="21">
        <f t="shared" ref="AB89:AB95" si="61">T89*$T$12</f>
        <v>600</v>
      </c>
      <c r="AC89" s="17">
        <f t="shared" ref="AC89:AC95" si="62">AA89*$T$12</f>
        <v>600</v>
      </c>
      <c r="AD89" s="17">
        <f t="shared" ref="AD89:AD95" si="63">AC89+$T$20</f>
        <v>800</v>
      </c>
      <c r="AF89" s="23">
        <f t="shared" ref="AF89:AF95" si="64">IF(Z89,IF(AA89&gt;0,$T$20,$T$20+AC89),IF(AB89&gt;0,AD89-AB89,AD89))</f>
        <v>200</v>
      </c>
      <c r="AG89" s="15">
        <f t="shared" ref="AG89:AG95" si="65">IF(AND(Z89=FALSE,AB89&gt;0),ABS(AB89),0)</f>
        <v>600</v>
      </c>
      <c r="AH89" s="15">
        <f t="shared" ref="AH89:AH95" si="66">IF(AND(Z89=FALSE,AB89&lt;0),ABS(AB89),0)</f>
        <v>0</v>
      </c>
      <c r="AI89" s="15">
        <f t="shared" ref="AI89:AI95" si="67">IF(U89=$X$13,ABS(AC89),0)</f>
        <v>0</v>
      </c>
      <c r="AJ89" s="15">
        <f t="shared" ref="AJ89:AJ95" si="68">IF(AND(U89=$X$14,AC89&lt;0),ABS(AC89),0)</f>
        <v>0</v>
      </c>
      <c r="AK89" s="15">
        <f t="shared" ref="AK89:AK95" si="69">IF(AND(U89=$X$14,AC89&gt;0),ABS(AC89),0)</f>
        <v>0</v>
      </c>
      <c r="AM89" s="15">
        <f t="shared" ref="AM89:AM96" si="70">X89</f>
        <v>2</v>
      </c>
      <c r="AN89" s="15">
        <f t="shared" ref="AN89:AN95" si="71">$T$20+$U$14</f>
        <v>200</v>
      </c>
      <c r="AO89" s="15">
        <f t="shared" ref="AO89:AO96" si="72">X89</f>
        <v>2</v>
      </c>
      <c r="AP89" s="15" t="e">
        <f t="shared" ref="AP89:AP95" si="73">IF(V89=$X$18,AF89-$U$15,#N/A)</f>
        <v>#N/A</v>
      </c>
      <c r="AQ89" s="15">
        <f t="shared" ref="AQ89:AQ95" si="74">IF(V89=$X$17,AF89+SUM(AG89:AK89)+$U$15,#N/A)</f>
        <v>780</v>
      </c>
      <c r="AR89" s="2" t="str">
        <f t="shared" si="58"/>
        <v>+1000</v>
      </c>
      <c r="AT89">
        <f>Y97+0.5</f>
        <v>8.5</v>
      </c>
      <c r="AU89" s="15">
        <f>$T$20</f>
        <v>200</v>
      </c>
      <c r="AW89" s="2" t="b">
        <f t="shared" ref="AW89:AW95" si="75">IF(SUM(AG89:AK89)=0,TRUE,FALSE)</f>
        <v>0</v>
      </c>
      <c r="AX89" s="2" t="s">
        <v>51</v>
      </c>
      <c r="AY89" s="22">
        <f>IF(AY88=1,AY87+$U$18,IF(AY88=2,AY87+1+IF(INDEX($AW88:$AW96,AY87+1),+$U$18,-$U$18),#N/A))</f>
        <v>2.3846153846153846</v>
      </c>
      <c r="AZ89" s="22">
        <f>IF(AZ88=1,AZ87+$U$18,IF(AZ88=2,AZ87+1+IF(INDEX($AW88:$AW96,AZ87+1),+$U$18,-$U$18),#N/A))</f>
        <v>2.6153846153846154</v>
      </c>
      <c r="BA89" s="83"/>
      <c r="BB89" s="22">
        <f>IF(BB88=1,BB87+$U$18,IF(BB88=2,BB87+1+IF(INDEX($AW88:$AW96,BB87+1),+$U$18,-$U$18),#N/A))</f>
        <v>3.3846153846153846</v>
      </c>
      <c r="BC89" s="22">
        <f>IF(BC88=1,BC87+$U$18,IF(BC88=2,BC87+1+IF(INDEX($AW88:$AW96,BC87+1),+$U$18,-$U$18),#N/A))</f>
        <v>3.6153846153846154</v>
      </c>
      <c r="BD89" s="83"/>
      <c r="BE89" s="22">
        <f>IF(BE88=1,BE87+$U$18,IF(BE88=2,BE87+1+IF(INDEX($AW88:$AW96,BE87+1),+$U$18,-$U$18),#N/A))</f>
        <v>4.384615384615385</v>
      </c>
      <c r="BF89" s="22">
        <f>IF(BF88=1,BF87+$U$18,IF(BF88=2,BF87+1+IF(INDEX($AW88:$AW96,BF87+1),+$U$18,-$U$18),#N/A))</f>
        <v>4.615384615384615</v>
      </c>
      <c r="BG89" s="83"/>
      <c r="BH89" s="22">
        <f>IF(BH88=1,BH87+$U$18,IF(BH88=2,BH87+1+IF(INDEX($AW88:$AW96,BH87+1),+$U$18,-$U$18),#N/A))</f>
        <v>5.384615384615385</v>
      </c>
      <c r="BI89" s="22">
        <f>IF(BI88=1,BI87+$U$18,IF(BI88=2,BI87+1+IF(INDEX($AW88:$AW96,BI87+1),+$U$18,-$U$18),#N/A))</f>
        <v>5.615384615384615</v>
      </c>
      <c r="BJ89" s="83"/>
      <c r="BK89" s="22">
        <f>IF(BK88=1,BK87+$U$18,IF(BK88=2,BK87+1+IF(INDEX($AW88:$AW96,BK87+1),+$U$18,-$U$18),#N/A))</f>
        <v>6.384615384615385</v>
      </c>
      <c r="BL89" s="22">
        <f>IF(BL88=1,BL87+$U$18,IF(BL88=2,BL87+1+IF(INDEX($AW88:$AW96,BL87+1),+$U$18,-$U$18),#N/A))</f>
        <v>6.615384615384615</v>
      </c>
      <c r="BM89" s="83"/>
      <c r="BN89" s="22">
        <f>IF(BN88=1,BN87+$U$18,IF(BN88=2,BN87+1+IF(INDEX($AW88:$AW96,BN87+1),+$U$18,-$U$18),#N/A))</f>
        <v>7.384615384615385</v>
      </c>
      <c r="BO89" s="22">
        <f>IF(BO88=1,BO87+$U$18,IF(BO88=2,BO87+1+IF(INDEX($AW88:$AW96,BO87+1),+$U$18,-$U$18),#N/A))</f>
        <v>7.615384615384615</v>
      </c>
      <c r="BP89" s="83"/>
      <c r="BZ89" s="2"/>
    </row>
    <row r="90" spans="19:78" x14ac:dyDescent="0.25">
      <c r="S90" s="25" t="s">
        <v>1</v>
      </c>
      <c r="T90" s="24">
        <v>-300</v>
      </c>
      <c r="U90" s="4"/>
      <c r="V90" s="1" t="s">
        <v>18</v>
      </c>
      <c r="X90" s="17">
        <v>3</v>
      </c>
      <c r="Y90" s="17">
        <f t="shared" si="59"/>
        <v>3</v>
      </c>
      <c r="Z90" s="17" t="b">
        <f t="shared" ref="Z90:Z95" si="76">IF(ISBLANK(U90),FALSE,TRUE)</f>
        <v>0</v>
      </c>
      <c r="AA90" s="17">
        <f t="shared" si="60"/>
        <v>700</v>
      </c>
      <c r="AB90" s="21">
        <f t="shared" si="61"/>
        <v>-180</v>
      </c>
      <c r="AC90" s="17">
        <f t="shared" si="62"/>
        <v>420</v>
      </c>
      <c r="AD90" s="17">
        <f t="shared" si="63"/>
        <v>620</v>
      </c>
      <c r="AF90" s="23">
        <f t="shared" si="64"/>
        <v>620</v>
      </c>
      <c r="AG90" s="15">
        <f t="shared" si="65"/>
        <v>0</v>
      </c>
      <c r="AH90" s="15">
        <f t="shared" si="66"/>
        <v>180</v>
      </c>
      <c r="AI90" s="15">
        <f t="shared" si="67"/>
        <v>0</v>
      </c>
      <c r="AJ90" s="15">
        <f t="shared" si="68"/>
        <v>0</v>
      </c>
      <c r="AK90" s="15">
        <f t="shared" si="69"/>
        <v>0</v>
      </c>
      <c r="AM90" s="15">
        <f t="shared" si="70"/>
        <v>3</v>
      </c>
      <c r="AN90" s="15">
        <f t="shared" si="71"/>
        <v>200</v>
      </c>
      <c r="AO90" s="15">
        <f t="shared" si="72"/>
        <v>3</v>
      </c>
      <c r="AP90" s="15" t="e">
        <f t="shared" si="73"/>
        <v>#N/A</v>
      </c>
      <c r="AQ90" s="15">
        <f t="shared" si="74"/>
        <v>780</v>
      </c>
      <c r="AR90" s="2" t="str">
        <f t="shared" si="58"/>
        <v>-300</v>
      </c>
      <c r="AW90" s="2" t="b">
        <f t="shared" si="75"/>
        <v>0</v>
      </c>
      <c r="AX90" s="2" t="s">
        <v>12</v>
      </c>
      <c r="AY90" s="2">
        <f>IF(AY87&lt;$Y97,INDEX($AD88:$AD96,AY87),#N/A)</f>
        <v>800</v>
      </c>
      <c r="AZ90" s="2">
        <f>IF(AZ87&lt;$Y97,INDEX($AD88:$AD96,AZ87),#N/A)</f>
        <v>800</v>
      </c>
      <c r="BA90" s="13"/>
      <c r="BB90" s="2">
        <f>IF(BB87&lt;$Y97,INDEX($AD88:$AD96,BB87),#N/A)</f>
        <v>620</v>
      </c>
      <c r="BC90" s="2">
        <f>IF(BC87&lt;$Y97,INDEX($AD88:$AD96,BC87),#N/A)</f>
        <v>620</v>
      </c>
      <c r="BD90" s="13"/>
      <c r="BE90" s="2">
        <f>IF(BE87&lt;$Y97,INDEX($AD88:$AD96,BE87),#N/A)</f>
        <v>620</v>
      </c>
      <c r="BF90" s="2">
        <f>IF(BF87&lt;$Y97,INDEX($AD88:$AD96,BF87),#N/A)</f>
        <v>620</v>
      </c>
      <c r="BG90" s="13"/>
      <c r="BH90" s="2">
        <f>IF(BH87&lt;$Y97,INDEX($AD88:$AD96,BH87),#N/A)</f>
        <v>530</v>
      </c>
      <c r="BI90" s="2">
        <f>IF(BI87&lt;$Y97,INDEX($AD88:$AD96,BI87),#N/A)</f>
        <v>530</v>
      </c>
      <c r="BJ90" s="13"/>
      <c r="BK90" s="2">
        <f>IF(BK87&lt;$Y97,INDEX($AD88:$AD96,BK87),#N/A)</f>
        <v>458</v>
      </c>
      <c r="BL90" s="2">
        <f>IF(BL87&lt;$Y97,INDEX($AD88:$AD96,BL87),#N/A)</f>
        <v>458</v>
      </c>
      <c r="BM90" s="13"/>
      <c r="BN90" s="2">
        <f>IF(BN87&lt;$Y97,INDEX($AD88:$AD96,BN87),#N/A)</f>
        <v>338</v>
      </c>
      <c r="BO90" s="2">
        <f>IF(BO87&lt;$Y97,INDEX($AD88:$AD96,BO87),#N/A)</f>
        <v>338</v>
      </c>
      <c r="BP90" s="13"/>
      <c r="BZ90" s="2"/>
    </row>
    <row r="91" spans="19:78" x14ac:dyDescent="0.25">
      <c r="S91" s="25" t="s">
        <v>0</v>
      </c>
      <c r="T91" s="24"/>
      <c r="U91" s="64" t="str">
        <f>$U$52</f>
        <v>black</v>
      </c>
      <c r="V91" s="1" t="s">
        <v>18</v>
      </c>
      <c r="X91" s="17">
        <v>4</v>
      </c>
      <c r="Y91" s="17">
        <f t="shared" si="59"/>
        <v>4</v>
      </c>
      <c r="Z91" s="17" t="b">
        <f t="shared" si="76"/>
        <v>1</v>
      </c>
      <c r="AA91" s="17">
        <f t="shared" si="60"/>
        <v>700</v>
      </c>
      <c r="AB91" s="21">
        <f t="shared" si="61"/>
        <v>0</v>
      </c>
      <c r="AC91" s="17">
        <f t="shared" si="62"/>
        <v>420</v>
      </c>
      <c r="AD91" s="17">
        <f t="shared" si="63"/>
        <v>620</v>
      </c>
      <c r="AF91" s="23">
        <f t="shared" si="64"/>
        <v>200</v>
      </c>
      <c r="AG91" s="15">
        <f t="shared" si="65"/>
        <v>0</v>
      </c>
      <c r="AH91" s="15">
        <f t="shared" si="66"/>
        <v>0</v>
      </c>
      <c r="AI91" s="15">
        <f t="shared" si="67"/>
        <v>420</v>
      </c>
      <c r="AJ91" s="15">
        <f t="shared" si="68"/>
        <v>0</v>
      </c>
      <c r="AK91" s="15">
        <f t="shared" si="69"/>
        <v>0</v>
      </c>
      <c r="AM91" s="15">
        <f t="shared" si="70"/>
        <v>4</v>
      </c>
      <c r="AN91" s="15">
        <f t="shared" si="71"/>
        <v>200</v>
      </c>
      <c r="AO91" s="15">
        <f t="shared" si="72"/>
        <v>4</v>
      </c>
      <c r="AP91" s="15" t="e">
        <f t="shared" si="73"/>
        <v>#N/A</v>
      </c>
      <c r="AQ91" s="15">
        <f t="shared" si="74"/>
        <v>600</v>
      </c>
      <c r="AR91" s="2" t="str">
        <f t="shared" si="58"/>
        <v>700</v>
      </c>
      <c r="AW91" s="2" t="b">
        <f t="shared" si="75"/>
        <v>0</v>
      </c>
      <c r="BZ91" s="2"/>
    </row>
    <row r="92" spans="19:78" x14ac:dyDescent="0.25">
      <c r="S92" s="25" t="s">
        <v>2</v>
      </c>
      <c r="T92" s="24">
        <v>-150</v>
      </c>
      <c r="U92" s="4"/>
      <c r="V92" s="1" t="s">
        <v>18</v>
      </c>
      <c r="X92" s="17">
        <v>5</v>
      </c>
      <c r="Y92" s="17">
        <f t="shared" si="59"/>
        <v>5</v>
      </c>
      <c r="Z92" s="17" t="b">
        <f t="shared" si="76"/>
        <v>0</v>
      </c>
      <c r="AA92" s="17">
        <f t="shared" si="60"/>
        <v>550</v>
      </c>
      <c r="AB92" s="21">
        <f t="shared" si="61"/>
        <v>-90</v>
      </c>
      <c r="AC92" s="17">
        <f t="shared" si="62"/>
        <v>330</v>
      </c>
      <c r="AD92" s="17">
        <f t="shared" si="63"/>
        <v>530</v>
      </c>
      <c r="AF92" s="23">
        <f t="shared" si="64"/>
        <v>530</v>
      </c>
      <c r="AG92" s="15">
        <f t="shared" si="65"/>
        <v>0</v>
      </c>
      <c r="AH92" s="15">
        <f t="shared" si="66"/>
        <v>90</v>
      </c>
      <c r="AI92" s="15">
        <f t="shared" si="67"/>
        <v>0</v>
      </c>
      <c r="AJ92" s="15">
        <f t="shared" si="68"/>
        <v>0</v>
      </c>
      <c r="AK92" s="15">
        <f t="shared" si="69"/>
        <v>0</v>
      </c>
      <c r="AM92" s="15">
        <f t="shared" si="70"/>
        <v>5</v>
      </c>
      <c r="AN92" s="15">
        <f t="shared" si="71"/>
        <v>200</v>
      </c>
      <c r="AO92" s="15">
        <f t="shared" si="72"/>
        <v>5</v>
      </c>
      <c r="AP92" s="15" t="e">
        <f t="shared" si="73"/>
        <v>#N/A</v>
      </c>
      <c r="AQ92" s="15">
        <f t="shared" si="74"/>
        <v>600</v>
      </c>
      <c r="AR92" s="2" t="str">
        <f t="shared" si="58"/>
        <v>-150</v>
      </c>
      <c r="AW92" s="2" t="b">
        <f t="shared" si="75"/>
        <v>0</v>
      </c>
      <c r="BZ92" s="2"/>
    </row>
    <row r="93" spans="19:78" x14ac:dyDescent="0.25">
      <c r="S93" s="25" t="s">
        <v>3</v>
      </c>
      <c r="T93" s="24">
        <v>-120</v>
      </c>
      <c r="U93" s="4"/>
      <c r="V93" s="1" t="s">
        <v>18</v>
      </c>
      <c r="X93" s="17">
        <v>6</v>
      </c>
      <c r="Y93" s="17">
        <f t="shared" si="59"/>
        <v>6</v>
      </c>
      <c r="Z93" s="17" t="b">
        <f t="shared" si="76"/>
        <v>0</v>
      </c>
      <c r="AA93" s="17">
        <f t="shared" si="60"/>
        <v>430</v>
      </c>
      <c r="AB93" s="21">
        <f t="shared" si="61"/>
        <v>-72</v>
      </c>
      <c r="AC93" s="17">
        <f t="shared" si="62"/>
        <v>258</v>
      </c>
      <c r="AD93" s="17">
        <f t="shared" si="63"/>
        <v>458</v>
      </c>
      <c r="AF93" s="23">
        <f t="shared" si="64"/>
        <v>458</v>
      </c>
      <c r="AG93" s="15">
        <f t="shared" si="65"/>
        <v>0</v>
      </c>
      <c r="AH93" s="15">
        <f t="shared" si="66"/>
        <v>72</v>
      </c>
      <c r="AI93" s="15">
        <f t="shared" si="67"/>
        <v>0</v>
      </c>
      <c r="AJ93" s="15">
        <f t="shared" si="68"/>
        <v>0</v>
      </c>
      <c r="AK93" s="15">
        <f t="shared" si="69"/>
        <v>0</v>
      </c>
      <c r="AM93" s="15">
        <f t="shared" si="70"/>
        <v>6</v>
      </c>
      <c r="AN93" s="15">
        <f t="shared" si="71"/>
        <v>200</v>
      </c>
      <c r="AO93" s="15">
        <f t="shared" si="72"/>
        <v>6</v>
      </c>
      <c r="AP93" s="15" t="e">
        <f t="shared" si="73"/>
        <v>#N/A</v>
      </c>
      <c r="AQ93" s="15">
        <f t="shared" si="74"/>
        <v>510</v>
      </c>
      <c r="AR93" s="2" t="str">
        <f t="shared" si="58"/>
        <v>-120</v>
      </c>
      <c r="AW93" s="2" t="b">
        <f t="shared" si="75"/>
        <v>0</v>
      </c>
      <c r="BZ93" s="2"/>
    </row>
    <row r="94" spans="19:78" x14ac:dyDescent="0.25">
      <c r="S94" s="25" t="s">
        <v>4</v>
      </c>
      <c r="T94" s="24">
        <v>-200</v>
      </c>
      <c r="U94" s="4"/>
      <c r="V94" s="1" t="s">
        <v>18</v>
      </c>
      <c r="X94" s="17">
        <v>7</v>
      </c>
      <c r="Y94" s="17">
        <f t="shared" si="59"/>
        <v>7</v>
      </c>
      <c r="Z94" s="17" t="b">
        <f t="shared" si="76"/>
        <v>0</v>
      </c>
      <c r="AA94" s="17">
        <f t="shared" si="60"/>
        <v>230</v>
      </c>
      <c r="AB94" s="21">
        <f t="shared" si="61"/>
        <v>-120</v>
      </c>
      <c r="AC94" s="17">
        <f t="shared" si="62"/>
        <v>138</v>
      </c>
      <c r="AD94" s="17">
        <f t="shared" si="63"/>
        <v>338</v>
      </c>
      <c r="AF94" s="23">
        <f t="shared" si="64"/>
        <v>338</v>
      </c>
      <c r="AG94" s="15">
        <f t="shared" si="65"/>
        <v>0</v>
      </c>
      <c r="AH94" s="15">
        <f t="shared" si="66"/>
        <v>120</v>
      </c>
      <c r="AI94" s="15">
        <f t="shared" si="67"/>
        <v>0</v>
      </c>
      <c r="AJ94" s="15">
        <f t="shared" si="68"/>
        <v>0</v>
      </c>
      <c r="AK94" s="15">
        <f t="shared" si="69"/>
        <v>0</v>
      </c>
      <c r="AM94" s="15">
        <f t="shared" si="70"/>
        <v>7</v>
      </c>
      <c r="AN94" s="15">
        <f t="shared" si="71"/>
        <v>200</v>
      </c>
      <c r="AO94" s="15">
        <f t="shared" si="72"/>
        <v>7</v>
      </c>
      <c r="AP94" s="15" t="e">
        <f t="shared" si="73"/>
        <v>#N/A</v>
      </c>
      <c r="AQ94" s="15">
        <f t="shared" si="74"/>
        <v>438</v>
      </c>
      <c r="AR94" s="2" t="str">
        <f t="shared" si="58"/>
        <v>-200</v>
      </c>
      <c r="AW94" s="2" t="b">
        <f t="shared" si="75"/>
        <v>0</v>
      </c>
      <c r="BZ94" s="2"/>
    </row>
    <row r="95" spans="19:78" x14ac:dyDescent="0.25">
      <c r="S95" s="25" t="s">
        <v>5</v>
      </c>
      <c r="T95" s="24"/>
      <c r="U95" s="64" t="str">
        <f>$U$56</f>
        <v>color</v>
      </c>
      <c r="V95" s="1" t="s">
        <v>18</v>
      </c>
      <c r="X95" s="17">
        <v>8</v>
      </c>
      <c r="Y95" s="17">
        <f t="shared" si="59"/>
        <v>8</v>
      </c>
      <c r="Z95" s="17" t="b">
        <f t="shared" si="76"/>
        <v>1</v>
      </c>
      <c r="AA95" s="17">
        <f t="shared" si="60"/>
        <v>230</v>
      </c>
      <c r="AB95" s="21">
        <f t="shared" si="61"/>
        <v>0</v>
      </c>
      <c r="AC95" s="17">
        <f t="shared" si="62"/>
        <v>138</v>
      </c>
      <c r="AD95" s="17">
        <f t="shared" si="63"/>
        <v>338</v>
      </c>
      <c r="AF95" s="23">
        <f t="shared" si="64"/>
        <v>200</v>
      </c>
      <c r="AG95" s="15">
        <f t="shared" si="65"/>
        <v>0</v>
      </c>
      <c r="AH95" s="15">
        <f t="shared" si="66"/>
        <v>0</v>
      </c>
      <c r="AI95" s="15">
        <f t="shared" si="67"/>
        <v>0</v>
      </c>
      <c r="AJ95" s="15">
        <f t="shared" si="68"/>
        <v>0</v>
      </c>
      <c r="AK95" s="15">
        <f t="shared" si="69"/>
        <v>138</v>
      </c>
      <c r="AM95" s="15">
        <f t="shared" si="70"/>
        <v>8</v>
      </c>
      <c r="AN95" s="15">
        <f t="shared" si="71"/>
        <v>200</v>
      </c>
      <c r="AO95" s="15">
        <f t="shared" si="72"/>
        <v>8</v>
      </c>
      <c r="AP95" s="15" t="e">
        <f t="shared" si="73"/>
        <v>#N/A</v>
      </c>
      <c r="AQ95" s="15">
        <f t="shared" si="74"/>
        <v>318</v>
      </c>
      <c r="AR95" s="2" t="str">
        <f t="shared" si="58"/>
        <v>230</v>
      </c>
      <c r="AW95" s="2" t="b">
        <f t="shared" si="75"/>
        <v>0</v>
      </c>
      <c r="BZ95" s="2"/>
    </row>
    <row r="96" spans="19:78" x14ac:dyDescent="0.25">
      <c r="S96" s="75"/>
      <c r="T96" s="76"/>
      <c r="U96" s="76"/>
      <c r="V96" s="81"/>
      <c r="X96" s="17">
        <v>9</v>
      </c>
      <c r="Y96" s="77"/>
      <c r="Z96" s="77"/>
      <c r="AA96" s="77"/>
      <c r="AB96" s="79"/>
      <c r="AC96" s="77"/>
      <c r="AD96" s="77"/>
      <c r="AF96" s="77"/>
      <c r="AG96" s="77"/>
      <c r="AH96" s="77"/>
      <c r="AI96" s="77"/>
      <c r="AJ96" s="77"/>
      <c r="AK96" s="13"/>
      <c r="AM96" s="77">
        <f t="shared" si="70"/>
        <v>9</v>
      </c>
      <c r="AN96" s="77"/>
      <c r="AO96" s="77">
        <f t="shared" si="72"/>
        <v>9</v>
      </c>
      <c r="AP96" s="77">
        <v>0</v>
      </c>
      <c r="AQ96" s="77">
        <v>0</v>
      </c>
      <c r="AR96" s="13" t="str">
        <f t="shared" si="58"/>
        <v/>
      </c>
      <c r="AW96" s="13"/>
      <c r="BZ96" s="2"/>
    </row>
    <row r="97" spans="19:78" x14ac:dyDescent="0.25">
      <c r="X97" s="13" t="s">
        <v>23</v>
      </c>
      <c r="Y97" s="16">
        <f>MAX(Y88:Y96)</f>
        <v>8</v>
      </c>
      <c r="AM97" s="2"/>
      <c r="AN97" s="2"/>
      <c r="AO97" s="2"/>
      <c r="AP97" s="2"/>
      <c r="AQ97" s="2"/>
      <c r="BZ97" s="2"/>
    </row>
    <row r="98" spans="19:78" x14ac:dyDescent="0.25">
      <c r="BZ98" s="2"/>
    </row>
    <row r="99" spans="19:78" x14ac:dyDescent="0.25">
      <c r="S99" s="44" t="s">
        <v>94</v>
      </c>
      <c r="T99" s="2"/>
      <c r="BZ99" s="2"/>
    </row>
    <row r="100" spans="19:78" x14ac:dyDescent="0.25">
      <c r="S100" s="5" t="s">
        <v>13</v>
      </c>
      <c r="T100" s="6" t="s">
        <v>10</v>
      </c>
      <c r="U100" s="7" t="s">
        <v>8</v>
      </c>
      <c r="V100" s="8" t="s">
        <v>9</v>
      </c>
      <c r="X100" s="13" t="s">
        <v>24</v>
      </c>
      <c r="Y100" s="13" t="s">
        <v>26</v>
      </c>
      <c r="Z100" s="13" t="s">
        <v>27</v>
      </c>
      <c r="AA100" s="13" t="s">
        <v>8</v>
      </c>
      <c r="AB100" s="13" t="s">
        <v>28</v>
      </c>
      <c r="AC100" s="13" t="s">
        <v>29</v>
      </c>
      <c r="AD100" s="13" t="s">
        <v>25</v>
      </c>
      <c r="AF100" s="2" t="s">
        <v>19</v>
      </c>
      <c r="AG100" s="2" t="s">
        <v>15</v>
      </c>
      <c r="AH100" s="2" t="s">
        <v>16</v>
      </c>
      <c r="AI100" s="2" t="s">
        <v>32</v>
      </c>
      <c r="AJ100" s="2" t="s">
        <v>20</v>
      </c>
      <c r="AK100" s="2" t="s">
        <v>21</v>
      </c>
      <c r="AM100" s="2" t="s">
        <v>40</v>
      </c>
      <c r="AN100" s="2" t="s">
        <v>39</v>
      </c>
      <c r="AO100" s="2" t="s">
        <v>42</v>
      </c>
      <c r="AP100" s="2" t="s">
        <v>56</v>
      </c>
      <c r="AQ100" s="2" t="s">
        <v>55</v>
      </c>
      <c r="AR100" s="2" t="s">
        <v>48</v>
      </c>
      <c r="AT100" s="2" t="s">
        <v>41</v>
      </c>
      <c r="AU100" s="2" t="s">
        <v>17</v>
      </c>
      <c r="AW100" s="2" t="s">
        <v>58</v>
      </c>
      <c r="AX100" s="2" t="s">
        <v>49</v>
      </c>
      <c r="AY100">
        <v>2</v>
      </c>
      <c r="AZ100">
        <v>2</v>
      </c>
      <c r="BA100">
        <v>2</v>
      </c>
      <c r="BB100">
        <v>3</v>
      </c>
      <c r="BC100">
        <v>3</v>
      </c>
      <c r="BD100">
        <v>3</v>
      </c>
      <c r="BE100">
        <v>4</v>
      </c>
      <c r="BF100">
        <v>4</v>
      </c>
      <c r="BG100">
        <v>4</v>
      </c>
      <c r="BH100">
        <v>5</v>
      </c>
      <c r="BI100">
        <v>5</v>
      </c>
      <c r="BJ100">
        <v>5</v>
      </c>
      <c r="BK100">
        <v>6</v>
      </c>
      <c r="BL100">
        <v>6</v>
      </c>
      <c r="BM100">
        <v>6</v>
      </c>
      <c r="BN100">
        <v>7</v>
      </c>
      <c r="BO100">
        <v>7</v>
      </c>
      <c r="BP100">
        <v>7</v>
      </c>
      <c r="BZ100" s="2"/>
    </row>
    <row r="101" spans="19:78" x14ac:dyDescent="0.25">
      <c r="S101" s="75"/>
      <c r="T101" s="76"/>
      <c r="U101" s="76"/>
      <c r="V101" s="81"/>
      <c r="X101" s="17">
        <v>1</v>
      </c>
      <c r="Y101" s="77"/>
      <c r="Z101" s="78"/>
      <c r="AA101" s="78"/>
      <c r="AB101" s="79"/>
      <c r="AC101" s="77"/>
      <c r="AD101" s="77"/>
      <c r="AF101" s="77"/>
      <c r="AG101" s="77"/>
      <c r="AH101" s="77"/>
      <c r="AI101" s="77"/>
      <c r="AJ101" s="77"/>
      <c r="AK101" s="13"/>
      <c r="AM101" s="77">
        <f>X101</f>
        <v>1</v>
      </c>
      <c r="AN101" s="77"/>
      <c r="AO101" s="77">
        <f>X101</f>
        <v>1</v>
      </c>
      <c r="AP101" s="77">
        <v>0</v>
      </c>
      <c r="AQ101" s="77">
        <v>0</v>
      </c>
      <c r="AR101" s="13" t="str">
        <f t="shared" ref="AR101:AR109" si="77">IF(Z101,TEXT(AA101,$T$17),TEXT(T101,$T$16))</f>
        <v/>
      </c>
      <c r="AT101" s="2">
        <v>1.5</v>
      </c>
      <c r="AU101" s="15">
        <f>$T$20</f>
        <v>200</v>
      </c>
      <c r="AW101" s="13"/>
      <c r="AX101" s="2" t="s">
        <v>50</v>
      </c>
      <c r="AY101">
        <v>1</v>
      </c>
      <c r="AZ101">
        <v>2</v>
      </c>
      <c r="BA101">
        <v>3</v>
      </c>
      <c r="BB101">
        <v>1</v>
      </c>
      <c r="BC101">
        <v>2</v>
      </c>
      <c r="BD101">
        <v>3</v>
      </c>
      <c r="BE101">
        <v>1</v>
      </c>
      <c r="BF101">
        <v>2</v>
      </c>
      <c r="BG101">
        <v>3</v>
      </c>
      <c r="BH101">
        <v>1</v>
      </c>
      <c r="BI101">
        <v>2</v>
      </c>
      <c r="BJ101">
        <v>3</v>
      </c>
      <c r="BK101">
        <v>1</v>
      </c>
      <c r="BL101">
        <v>2</v>
      </c>
      <c r="BM101">
        <v>3</v>
      </c>
      <c r="BN101">
        <v>1</v>
      </c>
      <c r="BO101">
        <v>2</v>
      </c>
      <c r="BP101">
        <v>3</v>
      </c>
      <c r="BZ101" s="2"/>
    </row>
    <row r="102" spans="19:78" x14ac:dyDescent="0.25">
      <c r="S102" s="25"/>
      <c r="T102" s="24">
        <v>750</v>
      </c>
      <c r="U102" s="7"/>
      <c r="V102" s="1" t="s">
        <v>18</v>
      </c>
      <c r="X102" s="17">
        <v>2</v>
      </c>
      <c r="Y102" s="17">
        <f t="shared" ref="Y102:Y108" si="78">IF(AND(ISBLANK(T102),ISBLANK(U102)),0,X102)</f>
        <v>2</v>
      </c>
      <c r="Z102" s="20" t="b">
        <v>0</v>
      </c>
      <c r="AA102" s="17">
        <f t="shared" ref="AA102:AA108" si="79">AA101+IF(Z102,0,T102)</f>
        <v>750</v>
      </c>
      <c r="AB102" s="21">
        <f t="shared" ref="AB102:AB108" si="80">T102*$T$12</f>
        <v>450</v>
      </c>
      <c r="AC102" s="17">
        <f t="shared" ref="AC102:AC108" si="81">AA102*$T$12</f>
        <v>450</v>
      </c>
      <c r="AD102" s="17">
        <f t="shared" ref="AD102:AD108" si="82">AC102+$T$20</f>
        <v>650</v>
      </c>
      <c r="AF102" s="23">
        <f t="shared" ref="AF102:AF108" si="83">IF(Z102,IF(AA102&gt;0,$T$20,$T$20+AC102),IF(AB102&gt;0,AD102-AB102,AD102))</f>
        <v>200</v>
      </c>
      <c r="AG102" s="15">
        <f t="shared" ref="AG102:AG108" si="84">IF(AND(Z102=FALSE,AB102&gt;0),ABS(AB102),0)</f>
        <v>450</v>
      </c>
      <c r="AH102" s="15">
        <f t="shared" ref="AH102:AH108" si="85">IF(AND(Z102=FALSE,AB102&lt;0),ABS(AB102),0)</f>
        <v>0</v>
      </c>
      <c r="AI102" s="15">
        <f t="shared" ref="AI102:AI108" si="86">IF(U102=$X$13,ABS(AC102),0)</f>
        <v>0</v>
      </c>
      <c r="AJ102" s="15">
        <f t="shared" ref="AJ102:AJ108" si="87">IF(AND(U102=$X$14,AC102&lt;0),ABS(AC102),0)</f>
        <v>0</v>
      </c>
      <c r="AK102" s="15">
        <f t="shared" ref="AK102:AK108" si="88">IF(AND(U102=$X$14,AC102&gt;0),ABS(AC102),0)</f>
        <v>0</v>
      </c>
      <c r="AM102" s="15">
        <f t="shared" ref="AM102:AM109" si="89">X102</f>
        <v>2</v>
      </c>
      <c r="AN102" s="15">
        <f t="shared" ref="AN102:AN108" si="90">$T$20+$U$14</f>
        <v>200</v>
      </c>
      <c r="AO102" s="15">
        <f t="shared" ref="AO102:AO109" si="91">X102</f>
        <v>2</v>
      </c>
      <c r="AP102" s="15" t="e">
        <f t="shared" ref="AP102:AP108" si="92">IF(V102=$X$18,AF102-$U$15,#N/A)</f>
        <v>#N/A</v>
      </c>
      <c r="AQ102" s="15">
        <f t="shared" ref="AQ102:AQ108" si="93">IF(V102=$X$17,AF102+SUM(AG102:AK102)+$U$15,#N/A)</f>
        <v>630</v>
      </c>
      <c r="AR102" s="2" t="str">
        <f t="shared" si="77"/>
        <v>+750</v>
      </c>
      <c r="AT102">
        <f>Y110+0.5</f>
        <v>8.5</v>
      </c>
      <c r="AU102" s="15">
        <f>$T$20</f>
        <v>200</v>
      </c>
      <c r="AW102" s="2" t="b">
        <f t="shared" ref="AW102:AW108" si="94">IF(SUM(AG102:AK102)=0,TRUE,FALSE)</f>
        <v>0</v>
      </c>
      <c r="AX102" s="2" t="s">
        <v>51</v>
      </c>
      <c r="AY102" s="22">
        <f>IF(AY101=1,AY100+$U$18,IF(AY101=2,AY100+1+IF(INDEX($AW101:$AW109,AY100+1),+$U$18,-$U$18),#N/A))</f>
        <v>2.3846153846153846</v>
      </c>
      <c r="AZ102" s="22">
        <f>IF(AZ101=1,AZ100+$U$18,IF(AZ101=2,AZ100+1+IF(INDEX($AW101:$AW109,AZ100+1),+$U$18,-$U$18),#N/A))</f>
        <v>2.6153846153846154</v>
      </c>
      <c r="BA102" s="83"/>
      <c r="BB102" s="22">
        <f>IF(BB101=1,BB100+$U$18,IF(BB101=2,BB100+1+IF(INDEX($AW101:$AW109,BB100+1),+$U$18,-$U$18),#N/A))</f>
        <v>3.3846153846153846</v>
      </c>
      <c r="BC102" s="22">
        <f>IF(BC101=1,BC100+$U$18,IF(BC101=2,BC100+1+IF(INDEX($AW101:$AW109,BC100+1),+$U$18,-$U$18),#N/A))</f>
        <v>3.6153846153846154</v>
      </c>
      <c r="BD102" s="83"/>
      <c r="BE102" s="22">
        <f>IF(BE101=1,BE100+$U$18,IF(BE101=2,BE100+1+IF(INDEX($AW101:$AW109,BE100+1),+$U$18,-$U$18),#N/A))</f>
        <v>4.384615384615385</v>
      </c>
      <c r="BF102" s="22">
        <f>IF(BF101=1,BF100+$U$18,IF(BF101=2,BF100+1+IF(INDEX($AW101:$AW109,BF100+1),+$U$18,-$U$18),#N/A))</f>
        <v>4.615384615384615</v>
      </c>
      <c r="BG102" s="83"/>
      <c r="BH102" s="22">
        <f>IF(BH101=1,BH100+$U$18,IF(BH101=2,BH100+1+IF(INDEX($AW101:$AW109,BH100+1),+$U$18,-$U$18),#N/A))</f>
        <v>5.384615384615385</v>
      </c>
      <c r="BI102" s="22">
        <f>IF(BI101=1,BI100+$U$18,IF(BI101=2,BI100+1+IF(INDEX($AW101:$AW109,BI100+1),+$U$18,-$U$18),#N/A))</f>
        <v>5.615384615384615</v>
      </c>
      <c r="BJ102" s="83"/>
      <c r="BK102" s="22">
        <f>IF(BK101=1,BK100+$U$18,IF(BK101=2,BK100+1+IF(INDEX($AW101:$AW109,BK100+1),+$U$18,-$U$18),#N/A))</f>
        <v>6.384615384615385</v>
      </c>
      <c r="BL102" s="22">
        <f>IF(BL101=1,BL100+$U$18,IF(BL101=2,BL100+1+IF(INDEX($AW101:$AW109,BL100+1),+$U$18,-$U$18),#N/A))</f>
        <v>6.615384615384615</v>
      </c>
      <c r="BM102" s="83"/>
      <c r="BN102" s="22">
        <f>IF(BN101=1,BN100+$U$18,IF(BN101=2,BN100+1+IF(INDEX($AW101:$AW109,BN100+1),+$U$18,-$U$18),#N/A))</f>
        <v>7.384615384615385</v>
      </c>
      <c r="BO102" s="22">
        <f>IF(BO101=1,BO100+$U$18,IF(BO101=2,BO100+1+IF(INDEX($AW101:$AW109,BO100+1),+$U$18,-$U$18),#N/A))</f>
        <v>7.615384615384615</v>
      </c>
      <c r="BP102" s="83"/>
      <c r="BZ102" s="2"/>
    </row>
    <row r="103" spans="19:78" x14ac:dyDescent="0.25">
      <c r="S103" s="25"/>
      <c r="T103" s="24">
        <v>-225</v>
      </c>
      <c r="U103" s="4"/>
      <c r="V103" s="1" t="s">
        <v>18</v>
      </c>
      <c r="X103" s="17">
        <v>3</v>
      </c>
      <c r="Y103" s="17">
        <f t="shared" si="78"/>
        <v>3</v>
      </c>
      <c r="Z103" s="17" t="b">
        <f t="shared" ref="Z103:Z108" si="95">IF(ISBLANK(U103),FALSE,TRUE)</f>
        <v>0</v>
      </c>
      <c r="AA103" s="17">
        <f t="shared" si="79"/>
        <v>525</v>
      </c>
      <c r="AB103" s="21">
        <f t="shared" si="80"/>
        <v>-135</v>
      </c>
      <c r="AC103" s="17">
        <f t="shared" si="81"/>
        <v>315</v>
      </c>
      <c r="AD103" s="17">
        <f t="shared" si="82"/>
        <v>515</v>
      </c>
      <c r="AF103" s="23">
        <f t="shared" si="83"/>
        <v>515</v>
      </c>
      <c r="AG103" s="15">
        <f t="shared" si="84"/>
        <v>0</v>
      </c>
      <c r="AH103" s="15">
        <f t="shared" si="85"/>
        <v>135</v>
      </c>
      <c r="AI103" s="15">
        <f t="shared" si="86"/>
        <v>0</v>
      </c>
      <c r="AJ103" s="15">
        <f t="shared" si="87"/>
        <v>0</v>
      </c>
      <c r="AK103" s="15">
        <f t="shared" si="88"/>
        <v>0</v>
      </c>
      <c r="AM103" s="15">
        <f t="shared" si="89"/>
        <v>3</v>
      </c>
      <c r="AN103" s="15">
        <f t="shared" si="90"/>
        <v>200</v>
      </c>
      <c r="AO103" s="15">
        <f t="shared" si="91"/>
        <v>3</v>
      </c>
      <c r="AP103" s="15" t="e">
        <f t="shared" si="92"/>
        <v>#N/A</v>
      </c>
      <c r="AQ103" s="15">
        <f t="shared" si="93"/>
        <v>630</v>
      </c>
      <c r="AR103" s="2" t="str">
        <f t="shared" si="77"/>
        <v>-225</v>
      </c>
      <c r="AW103" s="2" t="b">
        <f t="shared" si="94"/>
        <v>0</v>
      </c>
      <c r="AX103" s="2" t="s">
        <v>12</v>
      </c>
      <c r="AY103" s="2">
        <f>IF(AY100&lt;$Y110,INDEX($AD101:$AD109,AY100),#N/A)</f>
        <v>650</v>
      </c>
      <c r="AZ103" s="2">
        <f>IF(AZ100&lt;$Y110,INDEX($AD101:$AD109,AZ100),#N/A)</f>
        <v>650</v>
      </c>
      <c r="BA103" s="13"/>
      <c r="BB103" s="2">
        <f>IF(BB100&lt;$Y110,INDEX($AD101:$AD109,BB100),#N/A)</f>
        <v>515</v>
      </c>
      <c r="BC103" s="2">
        <f>IF(BC100&lt;$Y110,INDEX($AD101:$AD109,BC100),#N/A)</f>
        <v>515</v>
      </c>
      <c r="BD103" s="13"/>
      <c r="BE103" s="2">
        <f>IF(BE100&lt;$Y110,INDEX($AD101:$AD109,BE100),#N/A)</f>
        <v>515</v>
      </c>
      <c r="BF103" s="2">
        <f>IF(BF100&lt;$Y110,INDEX($AD101:$AD109,BF100),#N/A)</f>
        <v>515</v>
      </c>
      <c r="BG103" s="13"/>
      <c r="BH103" s="2">
        <f>IF(BH100&lt;$Y110,INDEX($AD101:$AD109,BH100),#N/A)</f>
        <v>383</v>
      </c>
      <c r="BI103" s="2">
        <f>IF(BI100&lt;$Y110,INDEX($AD101:$AD109,BI100),#N/A)</f>
        <v>383</v>
      </c>
      <c r="BJ103" s="13"/>
      <c r="BK103" s="2">
        <f>IF(BK100&lt;$Y110,INDEX($AD101:$AD109,BK100),#N/A)</f>
        <v>323</v>
      </c>
      <c r="BL103" s="2">
        <f>IF(BL100&lt;$Y110,INDEX($AD101:$AD109,BL100),#N/A)</f>
        <v>323</v>
      </c>
      <c r="BM103" s="13"/>
      <c r="BN103" s="2">
        <f>IF(BN100&lt;$Y110,INDEX($AD101:$AD109,BN100),#N/A)</f>
        <v>233</v>
      </c>
      <c r="BO103" s="2">
        <f>IF(BO100&lt;$Y110,INDEX($AD101:$AD109,BO100),#N/A)</f>
        <v>233</v>
      </c>
      <c r="BP103" s="13"/>
      <c r="BZ103" s="2"/>
    </row>
    <row r="104" spans="19:78" x14ac:dyDescent="0.25">
      <c r="S104" s="25"/>
      <c r="T104" s="24"/>
      <c r="U104" s="64" t="str">
        <f>$U$52</f>
        <v>black</v>
      </c>
      <c r="V104" s="1" t="s">
        <v>18</v>
      </c>
      <c r="X104" s="17">
        <v>4</v>
      </c>
      <c r="Y104" s="17">
        <f t="shared" si="78"/>
        <v>4</v>
      </c>
      <c r="Z104" s="17" t="b">
        <f t="shared" si="95"/>
        <v>1</v>
      </c>
      <c r="AA104" s="17">
        <f t="shared" si="79"/>
        <v>525</v>
      </c>
      <c r="AB104" s="21">
        <f t="shared" si="80"/>
        <v>0</v>
      </c>
      <c r="AC104" s="17">
        <f t="shared" si="81"/>
        <v>315</v>
      </c>
      <c r="AD104" s="17">
        <f t="shared" si="82"/>
        <v>515</v>
      </c>
      <c r="AF104" s="23">
        <f t="shared" si="83"/>
        <v>200</v>
      </c>
      <c r="AG104" s="15">
        <f t="shared" si="84"/>
        <v>0</v>
      </c>
      <c r="AH104" s="15">
        <f t="shared" si="85"/>
        <v>0</v>
      </c>
      <c r="AI104" s="15">
        <f t="shared" si="86"/>
        <v>315</v>
      </c>
      <c r="AJ104" s="15">
        <f t="shared" si="87"/>
        <v>0</v>
      </c>
      <c r="AK104" s="15">
        <f t="shared" si="88"/>
        <v>0</v>
      </c>
      <c r="AM104" s="15">
        <f t="shared" si="89"/>
        <v>4</v>
      </c>
      <c r="AN104" s="15">
        <f t="shared" si="90"/>
        <v>200</v>
      </c>
      <c r="AO104" s="15">
        <f t="shared" si="91"/>
        <v>4</v>
      </c>
      <c r="AP104" s="15" t="e">
        <f t="shared" si="92"/>
        <v>#N/A</v>
      </c>
      <c r="AQ104" s="15">
        <f t="shared" si="93"/>
        <v>495</v>
      </c>
      <c r="AR104" s="2" t="str">
        <f t="shared" si="77"/>
        <v>525</v>
      </c>
      <c r="AW104" s="2" t="b">
        <f t="shared" si="94"/>
        <v>0</v>
      </c>
      <c r="BZ104" s="2"/>
    </row>
    <row r="105" spans="19:78" x14ac:dyDescent="0.25">
      <c r="S105" s="25"/>
      <c r="T105" s="24">
        <v>-220</v>
      </c>
      <c r="U105" s="4"/>
      <c r="V105" s="1" t="s">
        <v>18</v>
      </c>
      <c r="X105" s="17">
        <v>5</v>
      </c>
      <c r="Y105" s="17">
        <f t="shared" si="78"/>
        <v>5</v>
      </c>
      <c r="Z105" s="17" t="b">
        <f t="shared" si="95"/>
        <v>0</v>
      </c>
      <c r="AA105" s="17">
        <f t="shared" si="79"/>
        <v>305</v>
      </c>
      <c r="AB105" s="21">
        <f t="shared" si="80"/>
        <v>-132</v>
      </c>
      <c r="AC105" s="17">
        <f t="shared" si="81"/>
        <v>183</v>
      </c>
      <c r="AD105" s="17">
        <f t="shared" si="82"/>
        <v>383</v>
      </c>
      <c r="AF105" s="23">
        <f t="shared" si="83"/>
        <v>383</v>
      </c>
      <c r="AG105" s="15">
        <f t="shared" si="84"/>
        <v>0</v>
      </c>
      <c r="AH105" s="15">
        <f t="shared" si="85"/>
        <v>132</v>
      </c>
      <c r="AI105" s="15">
        <f t="shared" si="86"/>
        <v>0</v>
      </c>
      <c r="AJ105" s="15">
        <f t="shared" si="87"/>
        <v>0</v>
      </c>
      <c r="AK105" s="15">
        <f t="shared" si="88"/>
        <v>0</v>
      </c>
      <c r="AM105" s="15">
        <f t="shared" si="89"/>
        <v>5</v>
      </c>
      <c r="AN105" s="15">
        <f t="shared" si="90"/>
        <v>200</v>
      </c>
      <c r="AO105" s="15">
        <f t="shared" si="91"/>
        <v>5</v>
      </c>
      <c r="AP105" s="15" t="e">
        <f t="shared" si="92"/>
        <v>#N/A</v>
      </c>
      <c r="AQ105" s="15">
        <f t="shared" si="93"/>
        <v>495</v>
      </c>
      <c r="AR105" s="2" t="str">
        <f t="shared" si="77"/>
        <v>-220</v>
      </c>
      <c r="AW105" s="2" t="b">
        <f t="shared" si="94"/>
        <v>0</v>
      </c>
      <c r="BZ105" s="2"/>
    </row>
    <row r="106" spans="19:78" x14ac:dyDescent="0.25">
      <c r="S106" s="25"/>
      <c r="T106" s="24">
        <v>-100</v>
      </c>
      <c r="U106" s="4"/>
      <c r="V106" s="1" t="s">
        <v>18</v>
      </c>
      <c r="X106" s="17">
        <v>6</v>
      </c>
      <c r="Y106" s="17">
        <f t="shared" si="78"/>
        <v>6</v>
      </c>
      <c r="Z106" s="17" t="b">
        <f t="shared" si="95"/>
        <v>0</v>
      </c>
      <c r="AA106" s="17">
        <f t="shared" si="79"/>
        <v>205</v>
      </c>
      <c r="AB106" s="21">
        <f t="shared" si="80"/>
        <v>-60</v>
      </c>
      <c r="AC106" s="17">
        <f t="shared" si="81"/>
        <v>123</v>
      </c>
      <c r="AD106" s="17">
        <f t="shared" si="82"/>
        <v>323</v>
      </c>
      <c r="AF106" s="23">
        <f t="shared" si="83"/>
        <v>323</v>
      </c>
      <c r="AG106" s="15">
        <f t="shared" si="84"/>
        <v>0</v>
      </c>
      <c r="AH106" s="15">
        <f t="shared" si="85"/>
        <v>60</v>
      </c>
      <c r="AI106" s="15">
        <f t="shared" si="86"/>
        <v>0</v>
      </c>
      <c r="AJ106" s="15">
        <f t="shared" si="87"/>
        <v>0</v>
      </c>
      <c r="AK106" s="15">
        <f t="shared" si="88"/>
        <v>0</v>
      </c>
      <c r="AM106" s="15">
        <f t="shared" si="89"/>
        <v>6</v>
      </c>
      <c r="AN106" s="15">
        <f t="shared" si="90"/>
        <v>200</v>
      </c>
      <c r="AO106" s="15">
        <f t="shared" si="91"/>
        <v>6</v>
      </c>
      <c r="AP106" s="15" t="e">
        <f t="shared" si="92"/>
        <v>#N/A</v>
      </c>
      <c r="AQ106" s="15">
        <f t="shared" si="93"/>
        <v>363</v>
      </c>
      <c r="AR106" s="2" t="str">
        <f t="shared" si="77"/>
        <v>-100</v>
      </c>
      <c r="AW106" s="2" t="b">
        <f t="shared" si="94"/>
        <v>0</v>
      </c>
      <c r="BZ106" s="2"/>
    </row>
    <row r="107" spans="19:78" x14ac:dyDescent="0.25">
      <c r="S107" s="25"/>
      <c r="T107" s="24">
        <v>-150</v>
      </c>
      <c r="U107" s="4"/>
      <c r="V107" s="1" t="s">
        <v>18</v>
      </c>
      <c r="X107" s="17">
        <v>7</v>
      </c>
      <c r="Y107" s="17">
        <f t="shared" si="78"/>
        <v>7</v>
      </c>
      <c r="Z107" s="17" t="b">
        <f t="shared" si="95"/>
        <v>0</v>
      </c>
      <c r="AA107" s="17">
        <f t="shared" si="79"/>
        <v>55</v>
      </c>
      <c r="AB107" s="21">
        <f t="shared" si="80"/>
        <v>-90</v>
      </c>
      <c r="AC107" s="17">
        <f t="shared" si="81"/>
        <v>33</v>
      </c>
      <c r="AD107" s="17">
        <f t="shared" si="82"/>
        <v>233</v>
      </c>
      <c r="AF107" s="23">
        <f t="shared" si="83"/>
        <v>233</v>
      </c>
      <c r="AG107" s="15">
        <f t="shared" si="84"/>
        <v>0</v>
      </c>
      <c r="AH107" s="15">
        <f t="shared" si="85"/>
        <v>90</v>
      </c>
      <c r="AI107" s="15">
        <f t="shared" si="86"/>
        <v>0</v>
      </c>
      <c r="AJ107" s="15">
        <f t="shared" si="87"/>
        <v>0</v>
      </c>
      <c r="AK107" s="15">
        <f t="shared" si="88"/>
        <v>0</v>
      </c>
      <c r="AM107" s="15">
        <f t="shared" si="89"/>
        <v>7</v>
      </c>
      <c r="AN107" s="15">
        <f t="shared" si="90"/>
        <v>200</v>
      </c>
      <c r="AO107" s="15">
        <f t="shared" si="91"/>
        <v>7</v>
      </c>
      <c r="AP107" s="15" t="e">
        <f t="shared" si="92"/>
        <v>#N/A</v>
      </c>
      <c r="AQ107" s="15">
        <f t="shared" si="93"/>
        <v>303</v>
      </c>
      <c r="AR107" s="2" t="str">
        <f t="shared" si="77"/>
        <v>-150</v>
      </c>
      <c r="AW107" s="2" t="b">
        <f t="shared" si="94"/>
        <v>0</v>
      </c>
      <c r="BZ107" s="2"/>
    </row>
    <row r="108" spans="19:78" x14ac:dyDescent="0.25">
      <c r="S108" s="25"/>
      <c r="T108" s="24"/>
      <c r="U108" s="64" t="str">
        <f>$U$56</f>
        <v>color</v>
      </c>
      <c r="V108" s="1" t="s">
        <v>18</v>
      </c>
      <c r="X108" s="17">
        <v>8</v>
      </c>
      <c r="Y108" s="17">
        <f t="shared" si="78"/>
        <v>8</v>
      </c>
      <c r="Z108" s="17" t="b">
        <f t="shared" si="95"/>
        <v>1</v>
      </c>
      <c r="AA108" s="17">
        <f t="shared" si="79"/>
        <v>55</v>
      </c>
      <c r="AB108" s="21">
        <f t="shared" si="80"/>
        <v>0</v>
      </c>
      <c r="AC108" s="17">
        <f t="shared" si="81"/>
        <v>33</v>
      </c>
      <c r="AD108" s="17">
        <f t="shared" si="82"/>
        <v>233</v>
      </c>
      <c r="AF108" s="23">
        <f t="shared" si="83"/>
        <v>200</v>
      </c>
      <c r="AG108" s="15">
        <f t="shared" si="84"/>
        <v>0</v>
      </c>
      <c r="AH108" s="15">
        <f t="shared" si="85"/>
        <v>0</v>
      </c>
      <c r="AI108" s="15">
        <f t="shared" si="86"/>
        <v>0</v>
      </c>
      <c r="AJ108" s="15">
        <f t="shared" si="87"/>
        <v>0</v>
      </c>
      <c r="AK108" s="15">
        <f t="shared" si="88"/>
        <v>33</v>
      </c>
      <c r="AM108" s="15">
        <f t="shared" si="89"/>
        <v>8</v>
      </c>
      <c r="AN108" s="15">
        <f t="shared" si="90"/>
        <v>200</v>
      </c>
      <c r="AO108" s="15">
        <f t="shared" si="91"/>
        <v>8</v>
      </c>
      <c r="AP108" s="15" t="e">
        <f t="shared" si="92"/>
        <v>#N/A</v>
      </c>
      <c r="AQ108" s="15">
        <f t="shared" si="93"/>
        <v>213</v>
      </c>
      <c r="AR108" s="2" t="str">
        <f t="shared" si="77"/>
        <v>55</v>
      </c>
      <c r="AW108" s="2" t="b">
        <f t="shared" si="94"/>
        <v>0</v>
      </c>
      <c r="BZ108" s="2"/>
    </row>
    <row r="109" spans="19:78" x14ac:dyDescent="0.25">
      <c r="S109" s="75"/>
      <c r="T109" s="76"/>
      <c r="U109" s="76"/>
      <c r="V109" s="81"/>
      <c r="X109" s="17">
        <v>9</v>
      </c>
      <c r="Y109" s="77"/>
      <c r="Z109" s="77"/>
      <c r="AA109" s="77"/>
      <c r="AB109" s="79"/>
      <c r="AC109" s="77"/>
      <c r="AD109" s="77"/>
      <c r="AF109" s="77"/>
      <c r="AG109" s="77"/>
      <c r="AH109" s="77"/>
      <c r="AI109" s="77"/>
      <c r="AJ109" s="77"/>
      <c r="AK109" s="13"/>
      <c r="AM109" s="77">
        <f t="shared" si="89"/>
        <v>9</v>
      </c>
      <c r="AN109" s="77"/>
      <c r="AO109" s="77">
        <f t="shared" si="91"/>
        <v>9</v>
      </c>
      <c r="AP109" s="77">
        <v>0</v>
      </c>
      <c r="AQ109" s="77">
        <v>0</v>
      </c>
      <c r="AR109" s="13" t="str">
        <f t="shared" si="77"/>
        <v/>
      </c>
      <c r="AW109" s="13"/>
      <c r="BZ109" s="2"/>
    </row>
    <row r="110" spans="19:78" x14ac:dyDescent="0.25">
      <c r="X110" s="13" t="s">
        <v>23</v>
      </c>
      <c r="Y110" s="16">
        <f>MAX(Y101:Y109)</f>
        <v>8</v>
      </c>
      <c r="AM110" s="2"/>
      <c r="AN110" s="2"/>
      <c r="AO110" s="2"/>
      <c r="AP110" s="2"/>
      <c r="AQ110" s="2"/>
      <c r="BZ110" s="2"/>
    </row>
    <row r="111" spans="19:78" x14ac:dyDescent="0.25">
      <c r="BZ111" s="2"/>
    </row>
    <row r="112" spans="19:78" x14ac:dyDescent="0.25">
      <c r="S112" s="44" t="s">
        <v>96</v>
      </c>
      <c r="T112" s="2"/>
      <c r="BZ112" s="2"/>
    </row>
    <row r="113" spans="19:78" x14ac:dyDescent="0.25">
      <c r="S113" s="5" t="s">
        <v>13</v>
      </c>
      <c r="T113" s="6" t="s">
        <v>10</v>
      </c>
      <c r="U113" s="7" t="s">
        <v>8</v>
      </c>
      <c r="V113" s="8" t="s">
        <v>9</v>
      </c>
      <c r="X113" s="13" t="s">
        <v>24</v>
      </c>
      <c r="Y113" s="13" t="s">
        <v>26</v>
      </c>
      <c r="Z113" s="13" t="s">
        <v>27</v>
      </c>
      <c r="AA113" s="13" t="s">
        <v>8</v>
      </c>
      <c r="AB113" s="13" t="s">
        <v>28</v>
      </c>
      <c r="AC113" s="13" t="s">
        <v>29</v>
      </c>
      <c r="AD113" s="13" t="s">
        <v>25</v>
      </c>
      <c r="AF113" s="2" t="s">
        <v>19</v>
      </c>
      <c r="AG113" s="2" t="s">
        <v>15</v>
      </c>
      <c r="AH113" s="2" t="s">
        <v>16</v>
      </c>
      <c r="AI113" s="2" t="s">
        <v>32</v>
      </c>
      <c r="AJ113" s="2" t="s">
        <v>20</v>
      </c>
      <c r="AK113" s="2" t="s">
        <v>21</v>
      </c>
      <c r="AM113" s="2" t="s">
        <v>40</v>
      </c>
      <c r="AN113" s="2" t="s">
        <v>39</v>
      </c>
      <c r="AO113" s="2" t="s">
        <v>42</v>
      </c>
      <c r="AP113" s="2" t="s">
        <v>56</v>
      </c>
      <c r="AQ113" s="2" t="s">
        <v>55</v>
      </c>
      <c r="AR113" s="2" t="s">
        <v>48</v>
      </c>
      <c r="AT113" s="2" t="s">
        <v>41</v>
      </c>
      <c r="AU113" s="2" t="s">
        <v>17</v>
      </c>
      <c r="AW113" s="2" t="s">
        <v>58</v>
      </c>
      <c r="AX113" s="2" t="s">
        <v>49</v>
      </c>
      <c r="AY113">
        <v>2</v>
      </c>
      <c r="AZ113">
        <v>2</v>
      </c>
      <c r="BA113">
        <v>2</v>
      </c>
      <c r="BB113">
        <v>3</v>
      </c>
      <c r="BC113">
        <v>3</v>
      </c>
      <c r="BD113">
        <v>3</v>
      </c>
      <c r="BE113">
        <v>4</v>
      </c>
      <c r="BF113">
        <v>4</v>
      </c>
      <c r="BG113">
        <v>4</v>
      </c>
      <c r="BH113">
        <v>5</v>
      </c>
      <c r="BI113">
        <v>5</v>
      </c>
      <c r="BJ113">
        <v>5</v>
      </c>
      <c r="BK113">
        <v>6</v>
      </c>
      <c r="BL113">
        <v>6</v>
      </c>
      <c r="BM113">
        <v>6</v>
      </c>
      <c r="BN113">
        <v>7</v>
      </c>
      <c r="BO113">
        <v>7</v>
      </c>
      <c r="BP113">
        <v>7</v>
      </c>
      <c r="BZ113" s="2"/>
    </row>
    <row r="114" spans="19:78" x14ac:dyDescent="0.25">
      <c r="S114" s="75"/>
      <c r="T114" s="76"/>
      <c r="U114" s="76"/>
      <c r="V114" s="81"/>
      <c r="X114" s="17">
        <v>1</v>
      </c>
      <c r="Y114" s="77"/>
      <c r="Z114" s="78"/>
      <c r="AA114" s="78"/>
      <c r="AB114" s="79"/>
      <c r="AC114" s="77"/>
      <c r="AD114" s="77"/>
      <c r="AF114" s="77"/>
      <c r="AG114" s="77"/>
      <c r="AH114" s="77"/>
      <c r="AI114" s="77"/>
      <c r="AJ114" s="77"/>
      <c r="AK114" s="13"/>
      <c r="AM114" s="77">
        <f>X114</f>
        <v>1</v>
      </c>
      <c r="AN114" s="77"/>
      <c r="AO114" s="77">
        <f>X114</f>
        <v>1</v>
      </c>
      <c r="AP114" s="77">
        <v>0</v>
      </c>
      <c r="AQ114" s="77">
        <v>0</v>
      </c>
      <c r="AR114" s="13" t="str">
        <f t="shared" ref="AR114:AR122" si="96">IF(Z114,TEXT(AA114,$T$17),TEXT(T114,$T$16))</f>
        <v/>
      </c>
      <c r="AT114" s="2">
        <v>1.5</v>
      </c>
      <c r="AU114" s="15">
        <f>$T$20</f>
        <v>200</v>
      </c>
      <c r="AW114" s="13"/>
      <c r="AX114" s="2" t="s">
        <v>50</v>
      </c>
      <c r="AY114">
        <v>1</v>
      </c>
      <c r="AZ114">
        <v>2</v>
      </c>
      <c r="BA114">
        <v>3</v>
      </c>
      <c r="BB114">
        <v>1</v>
      </c>
      <c r="BC114">
        <v>2</v>
      </c>
      <c r="BD114">
        <v>3</v>
      </c>
      <c r="BE114">
        <v>1</v>
      </c>
      <c r="BF114">
        <v>2</v>
      </c>
      <c r="BG114">
        <v>3</v>
      </c>
      <c r="BH114">
        <v>1</v>
      </c>
      <c r="BI114">
        <v>2</v>
      </c>
      <c r="BJ114">
        <v>3</v>
      </c>
      <c r="BK114">
        <v>1</v>
      </c>
      <c r="BL114">
        <v>2</v>
      </c>
      <c r="BM114">
        <v>3</v>
      </c>
      <c r="BN114">
        <v>1</v>
      </c>
      <c r="BO114">
        <v>2</v>
      </c>
      <c r="BP114">
        <v>3</v>
      </c>
      <c r="BZ114" s="2"/>
    </row>
    <row r="115" spans="19:78" x14ac:dyDescent="0.25">
      <c r="S115" s="25"/>
      <c r="T115" s="24">
        <v>900</v>
      </c>
      <c r="U115" s="7"/>
      <c r="V115" s="1" t="s">
        <v>18</v>
      </c>
      <c r="X115" s="17">
        <v>2</v>
      </c>
      <c r="Y115" s="17">
        <f t="shared" ref="Y115:Y121" si="97">IF(AND(ISBLANK(T115),ISBLANK(U115)),0,X115)</f>
        <v>2</v>
      </c>
      <c r="Z115" s="20" t="b">
        <v>0</v>
      </c>
      <c r="AA115" s="17">
        <f t="shared" ref="AA115:AA121" si="98">AA114+IF(Z115,0,T115)</f>
        <v>900</v>
      </c>
      <c r="AB115" s="21">
        <f t="shared" ref="AB115:AB121" si="99">T115*$T$12</f>
        <v>540</v>
      </c>
      <c r="AC115" s="17">
        <f t="shared" ref="AC115:AC121" si="100">AA115*$T$12</f>
        <v>540</v>
      </c>
      <c r="AD115" s="17">
        <f t="shared" ref="AD115:AD121" si="101">AC115+$T$20</f>
        <v>740</v>
      </c>
      <c r="AF115" s="23">
        <f t="shared" ref="AF115:AF121" si="102">IF(Z115,IF(AA115&gt;0,$T$20,$T$20+AC115),IF(AB115&gt;0,AD115-AB115,AD115))</f>
        <v>200</v>
      </c>
      <c r="AG115" s="15">
        <f t="shared" ref="AG115:AG121" si="103">IF(AND(Z115=FALSE,AB115&gt;0),ABS(AB115),0)</f>
        <v>540</v>
      </c>
      <c r="AH115" s="15">
        <f t="shared" ref="AH115:AH121" si="104">IF(AND(Z115=FALSE,AB115&lt;0),ABS(AB115),0)</f>
        <v>0</v>
      </c>
      <c r="AI115" s="15">
        <f t="shared" ref="AI115:AI121" si="105">IF(U115=$X$13,ABS(AC115),0)</f>
        <v>0</v>
      </c>
      <c r="AJ115" s="15">
        <f t="shared" ref="AJ115:AJ121" si="106">IF(AND(U115=$X$14,AC115&lt;0),ABS(AC115),0)</f>
        <v>0</v>
      </c>
      <c r="AK115" s="15">
        <f t="shared" ref="AK115:AK121" si="107">IF(AND(U115=$X$14,AC115&gt;0),ABS(AC115),0)</f>
        <v>0</v>
      </c>
      <c r="AM115" s="15">
        <f t="shared" ref="AM115:AM122" si="108">X115</f>
        <v>2</v>
      </c>
      <c r="AN115" s="15">
        <f t="shared" ref="AN115:AN121" si="109">$T$20+$U$14</f>
        <v>200</v>
      </c>
      <c r="AO115" s="15">
        <f t="shared" ref="AO115:AO122" si="110">X115</f>
        <v>2</v>
      </c>
      <c r="AP115" s="15" t="e">
        <f t="shared" ref="AP115:AP121" si="111">IF(V115=$X$18,AF115-$U$15,#N/A)</f>
        <v>#N/A</v>
      </c>
      <c r="AQ115" s="15">
        <f t="shared" ref="AQ115:AQ121" si="112">IF(V115=$X$17,AF115+SUM(AG115:AK115)+$U$15,#N/A)</f>
        <v>720</v>
      </c>
      <c r="AR115" s="2" t="str">
        <f t="shared" si="96"/>
        <v>+900</v>
      </c>
      <c r="AT115">
        <f>Y123+0.5</f>
        <v>8.5</v>
      </c>
      <c r="AU115" s="15">
        <f>$T$20</f>
        <v>200</v>
      </c>
      <c r="AW115" s="2" t="b">
        <f t="shared" ref="AW115:AW121" si="113">IF(SUM(AG115:AK115)=0,TRUE,FALSE)</f>
        <v>0</v>
      </c>
      <c r="AX115" s="2" t="s">
        <v>51</v>
      </c>
      <c r="AY115" s="22">
        <f>IF(AY114=1,AY113+$U$18,IF(AY114=2,AY113+1+IF(INDEX($AW114:$AW122,AY113+1),+$U$18,-$U$18),#N/A))</f>
        <v>2.3846153846153846</v>
      </c>
      <c r="AZ115" s="22">
        <f>IF(AZ114=1,AZ113+$U$18,IF(AZ114=2,AZ113+1+IF(INDEX($AW114:$AW122,AZ113+1),+$U$18,-$U$18),#N/A))</f>
        <v>2.6153846153846154</v>
      </c>
      <c r="BA115" s="83"/>
      <c r="BB115" s="22">
        <f>IF(BB114=1,BB113+$U$18,IF(BB114=2,BB113+1+IF(INDEX($AW114:$AW122,BB113+1),+$U$18,-$U$18),#N/A))</f>
        <v>3.3846153846153846</v>
      </c>
      <c r="BC115" s="22">
        <f>IF(BC114=1,BC113+$U$18,IF(BC114=2,BC113+1+IF(INDEX($AW114:$AW122,BC113+1),+$U$18,-$U$18),#N/A))</f>
        <v>3.6153846153846154</v>
      </c>
      <c r="BD115" s="83"/>
      <c r="BE115" s="22">
        <f>IF(BE114=1,BE113+$U$18,IF(BE114=2,BE113+1+IF(INDEX($AW114:$AW122,BE113+1),+$U$18,-$U$18),#N/A))</f>
        <v>4.384615384615385</v>
      </c>
      <c r="BF115" s="22">
        <f>IF(BF114=1,BF113+$U$18,IF(BF114=2,BF113+1+IF(INDEX($AW114:$AW122,BF113+1),+$U$18,-$U$18),#N/A))</f>
        <v>4.615384615384615</v>
      </c>
      <c r="BG115" s="83"/>
      <c r="BH115" s="22">
        <f>IF(BH114=1,BH113+$U$18,IF(BH114=2,BH113+1+IF(INDEX($AW114:$AW122,BH113+1),+$U$18,-$U$18),#N/A))</f>
        <v>5.384615384615385</v>
      </c>
      <c r="BI115" s="22">
        <f>IF(BI114=1,BI113+$U$18,IF(BI114=2,BI113+1+IF(INDEX($AW114:$AW122,BI113+1),+$U$18,-$U$18),#N/A))</f>
        <v>5.615384615384615</v>
      </c>
      <c r="BJ115" s="83"/>
      <c r="BK115" s="22">
        <f>IF(BK114=1,BK113+$U$18,IF(BK114=2,BK113+1+IF(INDEX($AW114:$AW122,BK113+1),+$U$18,-$U$18),#N/A))</f>
        <v>6.384615384615385</v>
      </c>
      <c r="BL115" s="22">
        <f>IF(BL114=1,BL113+$U$18,IF(BL114=2,BL113+1+IF(INDEX($AW114:$AW122,BL113+1),+$U$18,-$U$18),#N/A))</f>
        <v>6.615384615384615</v>
      </c>
      <c r="BM115" s="83"/>
      <c r="BN115" s="22">
        <f>IF(BN114=1,BN113+$U$18,IF(BN114=2,BN113+1+IF(INDEX($AW114:$AW122,BN113+1),+$U$18,-$U$18),#N/A))</f>
        <v>7.384615384615385</v>
      </c>
      <c r="BO115" s="22">
        <f>IF(BO114=1,BO113+$U$18,IF(BO114=2,BO113+1+IF(INDEX($AW114:$AW122,BO113+1),+$U$18,-$U$18),#N/A))</f>
        <v>7.615384615384615</v>
      </c>
      <c r="BP115" s="83"/>
      <c r="BZ115" s="2"/>
    </row>
    <row r="116" spans="19:78" x14ac:dyDescent="0.25">
      <c r="S116" s="25"/>
      <c r="T116" s="24">
        <v>-270</v>
      </c>
      <c r="U116" s="4"/>
      <c r="V116" s="1" t="s">
        <v>18</v>
      </c>
      <c r="X116" s="17">
        <v>3</v>
      </c>
      <c r="Y116" s="17">
        <f t="shared" si="97"/>
        <v>3</v>
      </c>
      <c r="Z116" s="17" t="b">
        <f t="shared" ref="Z116:Z121" si="114">IF(ISBLANK(U116),FALSE,TRUE)</f>
        <v>0</v>
      </c>
      <c r="AA116" s="17">
        <f t="shared" si="98"/>
        <v>630</v>
      </c>
      <c r="AB116" s="21">
        <f t="shared" si="99"/>
        <v>-162</v>
      </c>
      <c r="AC116" s="17">
        <f t="shared" si="100"/>
        <v>378</v>
      </c>
      <c r="AD116" s="17">
        <f t="shared" si="101"/>
        <v>578</v>
      </c>
      <c r="AF116" s="23">
        <f t="shared" si="102"/>
        <v>578</v>
      </c>
      <c r="AG116" s="15">
        <f t="shared" si="103"/>
        <v>0</v>
      </c>
      <c r="AH116" s="15">
        <f t="shared" si="104"/>
        <v>162</v>
      </c>
      <c r="AI116" s="15">
        <f t="shared" si="105"/>
        <v>0</v>
      </c>
      <c r="AJ116" s="15">
        <f t="shared" si="106"/>
        <v>0</v>
      </c>
      <c r="AK116" s="15">
        <f t="shared" si="107"/>
        <v>0</v>
      </c>
      <c r="AM116" s="15">
        <f t="shared" si="108"/>
        <v>3</v>
      </c>
      <c r="AN116" s="15">
        <f t="shared" si="109"/>
        <v>200</v>
      </c>
      <c r="AO116" s="15">
        <f t="shared" si="110"/>
        <v>3</v>
      </c>
      <c r="AP116" s="15" t="e">
        <f t="shared" si="111"/>
        <v>#N/A</v>
      </c>
      <c r="AQ116" s="15">
        <f t="shared" si="112"/>
        <v>720</v>
      </c>
      <c r="AR116" s="2" t="str">
        <f t="shared" si="96"/>
        <v>-270</v>
      </c>
      <c r="AW116" s="2" t="b">
        <f t="shared" si="113"/>
        <v>0</v>
      </c>
      <c r="AX116" s="2" t="s">
        <v>12</v>
      </c>
      <c r="AY116" s="2">
        <f>IF(AY113&lt;$Y123,INDEX($AD114:$AD122,AY113),#N/A)</f>
        <v>740</v>
      </c>
      <c r="AZ116" s="2">
        <f>IF(AZ113&lt;$Y123,INDEX($AD114:$AD122,AZ113),#N/A)</f>
        <v>740</v>
      </c>
      <c r="BA116" s="13"/>
      <c r="BB116" s="2">
        <f>IF(BB113&lt;$Y123,INDEX($AD114:$AD122,BB113),#N/A)</f>
        <v>578</v>
      </c>
      <c r="BC116" s="2">
        <f>IF(BC113&lt;$Y123,INDEX($AD114:$AD122,BC113),#N/A)</f>
        <v>578</v>
      </c>
      <c r="BD116" s="13"/>
      <c r="BE116" s="2">
        <f>IF(BE113&lt;$Y123,INDEX($AD114:$AD122,BE113),#N/A)</f>
        <v>578</v>
      </c>
      <c r="BF116" s="2">
        <f>IF(BF113&lt;$Y123,INDEX($AD114:$AD122,BF113),#N/A)</f>
        <v>578</v>
      </c>
      <c r="BG116" s="13"/>
      <c r="BH116" s="2">
        <f>IF(BH113&lt;$Y123,INDEX($AD114:$AD122,BH113),#N/A)</f>
        <v>497</v>
      </c>
      <c r="BI116" s="2">
        <f>IF(BI113&lt;$Y123,INDEX($AD114:$AD122,BI113),#N/A)</f>
        <v>497</v>
      </c>
      <c r="BJ116" s="13"/>
      <c r="BK116" s="2">
        <f>IF(BK113&lt;$Y123,INDEX($AD114:$AD122,BK113),#N/A)</f>
        <v>419</v>
      </c>
      <c r="BL116" s="2">
        <f>IF(BL113&lt;$Y123,INDEX($AD114:$AD122,BL113),#N/A)</f>
        <v>419</v>
      </c>
      <c r="BM116" s="13"/>
      <c r="BN116" s="2">
        <f>IF(BN113&lt;$Y123,INDEX($AD114:$AD122,BN113),#N/A)</f>
        <v>299</v>
      </c>
      <c r="BO116" s="2">
        <f>IF(BO113&lt;$Y123,INDEX($AD114:$AD122,BO113),#N/A)</f>
        <v>299</v>
      </c>
      <c r="BP116" s="13"/>
      <c r="BZ116" s="2"/>
    </row>
    <row r="117" spans="19:78" x14ac:dyDescent="0.25">
      <c r="S117" s="25"/>
      <c r="T117" s="24"/>
      <c r="U117" s="64" t="str">
        <f>$U$52</f>
        <v>black</v>
      </c>
      <c r="V117" s="1" t="s">
        <v>18</v>
      </c>
      <c r="X117" s="17">
        <v>4</v>
      </c>
      <c r="Y117" s="17">
        <f t="shared" si="97"/>
        <v>4</v>
      </c>
      <c r="Z117" s="17" t="b">
        <f t="shared" si="114"/>
        <v>1</v>
      </c>
      <c r="AA117" s="17">
        <f t="shared" si="98"/>
        <v>630</v>
      </c>
      <c r="AB117" s="21">
        <f t="shared" si="99"/>
        <v>0</v>
      </c>
      <c r="AC117" s="17">
        <f t="shared" si="100"/>
        <v>378</v>
      </c>
      <c r="AD117" s="17">
        <f t="shared" si="101"/>
        <v>578</v>
      </c>
      <c r="AF117" s="23">
        <f t="shared" si="102"/>
        <v>200</v>
      </c>
      <c r="AG117" s="15">
        <f t="shared" si="103"/>
        <v>0</v>
      </c>
      <c r="AH117" s="15">
        <f t="shared" si="104"/>
        <v>0</v>
      </c>
      <c r="AI117" s="15">
        <f t="shared" si="105"/>
        <v>378</v>
      </c>
      <c r="AJ117" s="15">
        <f t="shared" si="106"/>
        <v>0</v>
      </c>
      <c r="AK117" s="15">
        <f t="shared" si="107"/>
        <v>0</v>
      </c>
      <c r="AM117" s="15">
        <f t="shared" si="108"/>
        <v>4</v>
      </c>
      <c r="AN117" s="15">
        <f t="shared" si="109"/>
        <v>200</v>
      </c>
      <c r="AO117" s="15">
        <f t="shared" si="110"/>
        <v>4</v>
      </c>
      <c r="AP117" s="15" t="e">
        <f t="shared" si="111"/>
        <v>#N/A</v>
      </c>
      <c r="AQ117" s="15">
        <f t="shared" si="112"/>
        <v>558</v>
      </c>
      <c r="AR117" s="2" t="str">
        <f t="shared" si="96"/>
        <v>630</v>
      </c>
      <c r="AW117" s="2" t="b">
        <f t="shared" si="113"/>
        <v>0</v>
      </c>
      <c r="BZ117" s="2"/>
    </row>
    <row r="118" spans="19:78" x14ac:dyDescent="0.25">
      <c r="S118" s="25"/>
      <c r="T118" s="24">
        <v>-135</v>
      </c>
      <c r="U118" s="4"/>
      <c r="V118" s="1" t="s">
        <v>18</v>
      </c>
      <c r="X118" s="17">
        <v>5</v>
      </c>
      <c r="Y118" s="17">
        <f t="shared" si="97"/>
        <v>5</v>
      </c>
      <c r="Z118" s="17" t="b">
        <f t="shared" si="114"/>
        <v>0</v>
      </c>
      <c r="AA118" s="17">
        <f t="shared" si="98"/>
        <v>495</v>
      </c>
      <c r="AB118" s="21">
        <f t="shared" si="99"/>
        <v>-81</v>
      </c>
      <c r="AC118" s="17">
        <f t="shared" si="100"/>
        <v>297</v>
      </c>
      <c r="AD118" s="17">
        <f t="shared" si="101"/>
        <v>497</v>
      </c>
      <c r="AF118" s="23">
        <f t="shared" si="102"/>
        <v>497</v>
      </c>
      <c r="AG118" s="15">
        <f t="shared" si="103"/>
        <v>0</v>
      </c>
      <c r="AH118" s="15">
        <f t="shared" si="104"/>
        <v>81</v>
      </c>
      <c r="AI118" s="15">
        <f t="shared" si="105"/>
        <v>0</v>
      </c>
      <c r="AJ118" s="15">
        <f t="shared" si="106"/>
        <v>0</v>
      </c>
      <c r="AK118" s="15">
        <f t="shared" si="107"/>
        <v>0</v>
      </c>
      <c r="AM118" s="15">
        <f t="shared" si="108"/>
        <v>5</v>
      </c>
      <c r="AN118" s="15">
        <f t="shared" si="109"/>
        <v>200</v>
      </c>
      <c r="AO118" s="15">
        <f t="shared" si="110"/>
        <v>5</v>
      </c>
      <c r="AP118" s="15" t="e">
        <f t="shared" si="111"/>
        <v>#N/A</v>
      </c>
      <c r="AQ118" s="15">
        <f t="shared" si="112"/>
        <v>558</v>
      </c>
      <c r="AR118" s="2" t="str">
        <f t="shared" si="96"/>
        <v>-135</v>
      </c>
      <c r="AW118" s="2" t="b">
        <f t="shared" si="113"/>
        <v>0</v>
      </c>
      <c r="BZ118" s="2"/>
    </row>
    <row r="119" spans="19:78" x14ac:dyDescent="0.25">
      <c r="S119" s="25"/>
      <c r="T119" s="24">
        <v>-130</v>
      </c>
      <c r="U119" s="4"/>
      <c r="V119" s="1" t="s">
        <v>18</v>
      </c>
      <c r="X119" s="17">
        <v>6</v>
      </c>
      <c r="Y119" s="17">
        <f t="shared" si="97"/>
        <v>6</v>
      </c>
      <c r="Z119" s="17" t="b">
        <f t="shared" si="114"/>
        <v>0</v>
      </c>
      <c r="AA119" s="17">
        <f t="shared" si="98"/>
        <v>365</v>
      </c>
      <c r="AB119" s="21">
        <f t="shared" si="99"/>
        <v>-78</v>
      </c>
      <c r="AC119" s="17">
        <f t="shared" si="100"/>
        <v>219</v>
      </c>
      <c r="AD119" s="17">
        <f t="shared" si="101"/>
        <v>419</v>
      </c>
      <c r="AF119" s="23">
        <f t="shared" si="102"/>
        <v>419</v>
      </c>
      <c r="AG119" s="15">
        <f t="shared" si="103"/>
        <v>0</v>
      </c>
      <c r="AH119" s="15">
        <f t="shared" si="104"/>
        <v>78</v>
      </c>
      <c r="AI119" s="15">
        <f t="shared" si="105"/>
        <v>0</v>
      </c>
      <c r="AJ119" s="15">
        <f t="shared" si="106"/>
        <v>0</v>
      </c>
      <c r="AK119" s="15">
        <f t="shared" si="107"/>
        <v>0</v>
      </c>
      <c r="AM119" s="15">
        <f t="shared" si="108"/>
        <v>6</v>
      </c>
      <c r="AN119" s="15">
        <f t="shared" si="109"/>
        <v>200</v>
      </c>
      <c r="AO119" s="15">
        <f t="shared" si="110"/>
        <v>6</v>
      </c>
      <c r="AP119" s="15" t="e">
        <f t="shared" si="111"/>
        <v>#N/A</v>
      </c>
      <c r="AQ119" s="15">
        <f t="shared" si="112"/>
        <v>477</v>
      </c>
      <c r="AR119" s="2" t="str">
        <f t="shared" si="96"/>
        <v>-130</v>
      </c>
      <c r="AW119" s="2" t="b">
        <f t="shared" si="113"/>
        <v>0</v>
      </c>
      <c r="BZ119" s="2"/>
    </row>
    <row r="120" spans="19:78" x14ac:dyDescent="0.25">
      <c r="S120" s="25"/>
      <c r="T120" s="24">
        <v>-200</v>
      </c>
      <c r="U120" s="4"/>
      <c r="V120" s="1" t="s">
        <v>18</v>
      </c>
      <c r="X120" s="17">
        <v>7</v>
      </c>
      <c r="Y120" s="17">
        <f t="shared" si="97"/>
        <v>7</v>
      </c>
      <c r="Z120" s="17" t="b">
        <f t="shared" si="114"/>
        <v>0</v>
      </c>
      <c r="AA120" s="17">
        <f t="shared" si="98"/>
        <v>165</v>
      </c>
      <c r="AB120" s="21">
        <f t="shared" si="99"/>
        <v>-120</v>
      </c>
      <c r="AC120" s="17">
        <f t="shared" si="100"/>
        <v>99</v>
      </c>
      <c r="AD120" s="17">
        <f t="shared" si="101"/>
        <v>299</v>
      </c>
      <c r="AF120" s="23">
        <f t="shared" si="102"/>
        <v>299</v>
      </c>
      <c r="AG120" s="15">
        <f t="shared" si="103"/>
        <v>0</v>
      </c>
      <c r="AH120" s="15">
        <f t="shared" si="104"/>
        <v>120</v>
      </c>
      <c r="AI120" s="15">
        <f t="shared" si="105"/>
        <v>0</v>
      </c>
      <c r="AJ120" s="15">
        <f t="shared" si="106"/>
        <v>0</v>
      </c>
      <c r="AK120" s="15">
        <f t="shared" si="107"/>
        <v>0</v>
      </c>
      <c r="AM120" s="15">
        <f t="shared" si="108"/>
        <v>7</v>
      </c>
      <c r="AN120" s="15">
        <f t="shared" si="109"/>
        <v>200</v>
      </c>
      <c r="AO120" s="15">
        <f t="shared" si="110"/>
        <v>7</v>
      </c>
      <c r="AP120" s="15" t="e">
        <f t="shared" si="111"/>
        <v>#N/A</v>
      </c>
      <c r="AQ120" s="15">
        <f t="shared" si="112"/>
        <v>399</v>
      </c>
      <c r="AR120" s="2" t="str">
        <f t="shared" si="96"/>
        <v>-200</v>
      </c>
      <c r="AW120" s="2" t="b">
        <f t="shared" si="113"/>
        <v>0</v>
      </c>
      <c r="BZ120" s="2"/>
    </row>
    <row r="121" spans="19:78" x14ac:dyDescent="0.25">
      <c r="S121" s="25"/>
      <c r="T121" s="24"/>
      <c r="U121" s="64" t="str">
        <f>$U$56</f>
        <v>color</v>
      </c>
      <c r="V121" s="1" t="s">
        <v>18</v>
      </c>
      <c r="X121" s="17">
        <v>8</v>
      </c>
      <c r="Y121" s="17">
        <f t="shared" si="97"/>
        <v>8</v>
      </c>
      <c r="Z121" s="17" t="b">
        <f t="shared" si="114"/>
        <v>1</v>
      </c>
      <c r="AA121" s="17">
        <f t="shared" si="98"/>
        <v>165</v>
      </c>
      <c r="AB121" s="21">
        <f t="shared" si="99"/>
        <v>0</v>
      </c>
      <c r="AC121" s="17">
        <f t="shared" si="100"/>
        <v>99</v>
      </c>
      <c r="AD121" s="17">
        <f t="shared" si="101"/>
        <v>299</v>
      </c>
      <c r="AF121" s="23">
        <f t="shared" si="102"/>
        <v>200</v>
      </c>
      <c r="AG121" s="15">
        <f t="shared" si="103"/>
        <v>0</v>
      </c>
      <c r="AH121" s="15">
        <f t="shared" si="104"/>
        <v>0</v>
      </c>
      <c r="AI121" s="15">
        <f t="shared" si="105"/>
        <v>0</v>
      </c>
      <c r="AJ121" s="15">
        <f t="shared" si="106"/>
        <v>0</v>
      </c>
      <c r="AK121" s="15">
        <f t="shared" si="107"/>
        <v>99</v>
      </c>
      <c r="AM121" s="15">
        <f t="shared" si="108"/>
        <v>8</v>
      </c>
      <c r="AN121" s="15">
        <f t="shared" si="109"/>
        <v>200</v>
      </c>
      <c r="AO121" s="15">
        <f t="shared" si="110"/>
        <v>8</v>
      </c>
      <c r="AP121" s="15" t="e">
        <f t="shared" si="111"/>
        <v>#N/A</v>
      </c>
      <c r="AQ121" s="15">
        <f t="shared" si="112"/>
        <v>279</v>
      </c>
      <c r="AR121" s="2" t="str">
        <f t="shared" si="96"/>
        <v>165</v>
      </c>
      <c r="AW121" s="2" t="b">
        <f t="shared" si="113"/>
        <v>0</v>
      </c>
      <c r="BZ121" s="2"/>
    </row>
    <row r="122" spans="19:78" x14ac:dyDescent="0.25">
      <c r="S122" s="75"/>
      <c r="T122" s="76"/>
      <c r="U122" s="76"/>
      <c r="V122" s="81"/>
      <c r="X122" s="17">
        <v>9</v>
      </c>
      <c r="Y122" s="77"/>
      <c r="Z122" s="77"/>
      <c r="AA122" s="77"/>
      <c r="AB122" s="79"/>
      <c r="AC122" s="77"/>
      <c r="AD122" s="77"/>
      <c r="AF122" s="77"/>
      <c r="AG122" s="77"/>
      <c r="AH122" s="77"/>
      <c r="AI122" s="77"/>
      <c r="AJ122" s="77"/>
      <c r="AK122" s="13"/>
      <c r="AM122" s="77">
        <f t="shared" si="108"/>
        <v>9</v>
      </c>
      <c r="AN122" s="77"/>
      <c r="AO122" s="77">
        <f t="shared" si="110"/>
        <v>9</v>
      </c>
      <c r="AP122" s="77">
        <v>0</v>
      </c>
      <c r="AQ122" s="77">
        <v>0</v>
      </c>
      <c r="AR122" s="13" t="str">
        <f t="shared" si="96"/>
        <v/>
      </c>
      <c r="AW122" s="13"/>
      <c r="BZ122" s="2"/>
    </row>
    <row r="123" spans="19:78" x14ac:dyDescent="0.25">
      <c r="X123" s="13" t="s">
        <v>23</v>
      </c>
      <c r="Y123" s="16">
        <f>MAX(Y114:Y122)</f>
        <v>8</v>
      </c>
      <c r="AM123" s="2"/>
      <c r="AN123" s="2"/>
      <c r="AO123" s="2"/>
      <c r="AP123" s="2"/>
      <c r="AQ123" s="2"/>
      <c r="BZ123" s="2"/>
    </row>
    <row r="124" spans="19:78" x14ac:dyDescent="0.25">
      <c r="BZ124" s="2"/>
    </row>
    <row r="125" spans="19:78" x14ac:dyDescent="0.25">
      <c r="S125" s="44" t="s">
        <v>93</v>
      </c>
      <c r="T125" s="2"/>
      <c r="BZ125" s="2"/>
    </row>
    <row r="126" spans="19:78" x14ac:dyDescent="0.25">
      <c r="S126" s="5" t="s">
        <v>13</v>
      </c>
      <c r="T126" s="6" t="s">
        <v>10</v>
      </c>
      <c r="U126" s="7" t="s">
        <v>8</v>
      </c>
      <c r="V126" s="8" t="s">
        <v>9</v>
      </c>
      <c r="X126" s="13" t="s">
        <v>24</v>
      </c>
      <c r="Y126" s="13" t="s">
        <v>26</v>
      </c>
      <c r="Z126" s="13" t="s">
        <v>27</v>
      </c>
      <c r="AA126" s="13" t="s">
        <v>8</v>
      </c>
      <c r="AB126" s="13" t="s">
        <v>28</v>
      </c>
      <c r="AC126" s="13" t="s">
        <v>29</v>
      </c>
      <c r="AD126" s="13" t="s">
        <v>25</v>
      </c>
      <c r="AF126" s="2" t="s">
        <v>19</v>
      </c>
      <c r="AG126" s="2" t="s">
        <v>15</v>
      </c>
      <c r="AH126" s="2" t="s">
        <v>16</v>
      </c>
      <c r="AI126" s="2" t="s">
        <v>32</v>
      </c>
      <c r="AJ126" s="2" t="s">
        <v>20</v>
      </c>
      <c r="AK126" s="2" t="s">
        <v>21</v>
      </c>
      <c r="AM126" s="2" t="s">
        <v>40</v>
      </c>
      <c r="AN126" s="2" t="s">
        <v>39</v>
      </c>
      <c r="AO126" s="2" t="s">
        <v>42</v>
      </c>
      <c r="AP126" s="2" t="s">
        <v>56</v>
      </c>
      <c r="AQ126" s="2" t="s">
        <v>55</v>
      </c>
      <c r="AR126" s="2" t="s">
        <v>48</v>
      </c>
      <c r="AT126" s="2" t="s">
        <v>41</v>
      </c>
      <c r="AU126" s="2" t="s">
        <v>17</v>
      </c>
      <c r="AW126" s="2" t="s">
        <v>58</v>
      </c>
      <c r="AX126" s="2" t="s">
        <v>49</v>
      </c>
      <c r="AY126">
        <v>2</v>
      </c>
      <c r="AZ126">
        <v>2</v>
      </c>
      <c r="BA126">
        <v>2</v>
      </c>
      <c r="BB126">
        <v>3</v>
      </c>
      <c r="BC126">
        <v>3</v>
      </c>
      <c r="BD126">
        <v>3</v>
      </c>
      <c r="BE126">
        <v>4</v>
      </c>
      <c r="BF126">
        <v>4</v>
      </c>
      <c r="BG126">
        <v>4</v>
      </c>
      <c r="BH126">
        <v>5</v>
      </c>
      <c r="BI126">
        <v>5</v>
      </c>
      <c r="BJ126">
        <v>5</v>
      </c>
      <c r="BK126">
        <v>6</v>
      </c>
      <c r="BL126">
        <v>6</v>
      </c>
      <c r="BM126">
        <v>6</v>
      </c>
      <c r="BN126">
        <v>7</v>
      </c>
      <c r="BO126">
        <v>7</v>
      </c>
      <c r="BP126">
        <v>7</v>
      </c>
      <c r="BZ126" s="2"/>
    </row>
    <row r="127" spans="19:78" x14ac:dyDescent="0.25">
      <c r="S127" s="75"/>
      <c r="T127" s="76"/>
      <c r="U127" s="76"/>
      <c r="V127" s="81"/>
      <c r="X127" s="17">
        <v>1</v>
      </c>
      <c r="Y127" s="77"/>
      <c r="Z127" s="78"/>
      <c r="AA127" s="78"/>
      <c r="AB127" s="79"/>
      <c r="AC127" s="77"/>
      <c r="AD127" s="77"/>
      <c r="AF127" s="77"/>
      <c r="AG127" s="77"/>
      <c r="AH127" s="77"/>
      <c r="AI127" s="77"/>
      <c r="AJ127" s="77"/>
      <c r="AK127" s="13"/>
      <c r="AM127" s="77">
        <f>X127</f>
        <v>1</v>
      </c>
      <c r="AN127" s="77"/>
      <c r="AO127" s="77">
        <f>X127</f>
        <v>1</v>
      </c>
      <c r="AP127" s="77">
        <v>0</v>
      </c>
      <c r="AQ127" s="77">
        <v>0</v>
      </c>
      <c r="AR127" s="13" t="str">
        <f t="shared" ref="AR127:AR135" si="115">IF(Z127,TEXT(AA127,$T$17),TEXT(T127,$T$16))</f>
        <v/>
      </c>
      <c r="AT127" s="2">
        <v>1.5</v>
      </c>
      <c r="AU127" s="15">
        <f>$T$20</f>
        <v>200</v>
      </c>
      <c r="AW127" s="13"/>
      <c r="AX127" s="2" t="s">
        <v>50</v>
      </c>
      <c r="AY127">
        <v>1</v>
      </c>
      <c r="AZ127">
        <v>2</v>
      </c>
      <c r="BA127">
        <v>3</v>
      </c>
      <c r="BB127">
        <v>1</v>
      </c>
      <c r="BC127">
        <v>2</v>
      </c>
      <c r="BD127">
        <v>3</v>
      </c>
      <c r="BE127">
        <v>1</v>
      </c>
      <c r="BF127">
        <v>2</v>
      </c>
      <c r="BG127">
        <v>3</v>
      </c>
      <c r="BH127">
        <v>1</v>
      </c>
      <c r="BI127">
        <v>2</v>
      </c>
      <c r="BJ127">
        <v>3</v>
      </c>
      <c r="BK127">
        <v>1</v>
      </c>
      <c r="BL127">
        <v>2</v>
      </c>
      <c r="BM127">
        <v>3</v>
      </c>
      <c r="BN127">
        <v>1</v>
      </c>
      <c r="BO127">
        <v>2</v>
      </c>
      <c r="BP127">
        <v>3</v>
      </c>
      <c r="BZ127" s="2"/>
    </row>
    <row r="128" spans="19:78" x14ac:dyDescent="0.25">
      <c r="S128" s="25" t="s">
        <v>6</v>
      </c>
      <c r="T128" s="24">
        <v>1000</v>
      </c>
      <c r="U128" s="7"/>
      <c r="V128" s="1" t="s">
        <v>18</v>
      </c>
      <c r="X128" s="17">
        <v>2</v>
      </c>
      <c r="Y128" s="17">
        <f t="shared" ref="Y128:Y134" si="116">IF(AND(ISBLANK(T128),ISBLANK(U128)),0,X128)</f>
        <v>2</v>
      </c>
      <c r="Z128" s="20" t="b">
        <v>0</v>
      </c>
      <c r="AA128" s="17">
        <f t="shared" ref="AA128:AA134" si="117">AA127+IF(Z128,0,T128)</f>
        <v>1000</v>
      </c>
      <c r="AB128" s="21">
        <f t="shared" ref="AB128:AB134" si="118">T128*$T$12</f>
        <v>600</v>
      </c>
      <c r="AC128" s="17">
        <f t="shared" ref="AC128:AC134" si="119">AA128*$T$12</f>
        <v>600</v>
      </c>
      <c r="AD128" s="17">
        <f t="shared" ref="AD128:AD134" si="120">AC128+$T$20</f>
        <v>800</v>
      </c>
      <c r="AF128" s="23">
        <f t="shared" ref="AF128:AF134" si="121">IF(Z128,IF(AA128&gt;0,$T$20,$T$20+AC128),IF(AB128&gt;0,AD128-AB128,AD128))</f>
        <v>200</v>
      </c>
      <c r="AG128" s="15">
        <f t="shared" ref="AG128:AG134" si="122">IF(AND(Z128=FALSE,AB128&gt;0),ABS(AB128),0)</f>
        <v>600</v>
      </c>
      <c r="AH128" s="15">
        <f t="shared" ref="AH128:AH134" si="123">IF(AND(Z128=FALSE,AB128&lt;0),ABS(AB128),0)</f>
        <v>0</v>
      </c>
      <c r="AI128" s="15">
        <f t="shared" ref="AI128:AI134" si="124">IF(U128=$X$13,ABS(AC128),0)</f>
        <v>0</v>
      </c>
      <c r="AJ128" s="15">
        <f t="shared" ref="AJ128:AJ134" si="125">IF(AND(U128=$X$14,AC128&lt;0),ABS(AC128),0)</f>
        <v>0</v>
      </c>
      <c r="AK128" s="15">
        <f t="shared" ref="AK128:AK134" si="126">IF(AND(U128=$X$14,AC128&gt;0),ABS(AC128),0)</f>
        <v>0</v>
      </c>
      <c r="AM128" s="15">
        <f t="shared" ref="AM128:AM135" si="127">X128</f>
        <v>2</v>
      </c>
      <c r="AN128" s="15">
        <f t="shared" ref="AN128:AN134" si="128">$T$20+$U$14</f>
        <v>200</v>
      </c>
      <c r="AO128" s="15">
        <f t="shared" ref="AO128:AO135" si="129">X128</f>
        <v>2</v>
      </c>
      <c r="AP128" s="15" t="e">
        <f t="shared" ref="AP128:AP134" si="130">IF(V128=$X$18,AF128-$U$15,#N/A)</f>
        <v>#N/A</v>
      </c>
      <c r="AQ128" s="15">
        <f t="shared" ref="AQ128:AQ134" si="131">IF(V128=$X$17,AF128+SUM(AG128:AK128)+$U$15,#N/A)</f>
        <v>780</v>
      </c>
      <c r="AR128" s="2" t="str">
        <f t="shared" si="115"/>
        <v>+1000</v>
      </c>
      <c r="AT128">
        <f>Y136+0.5</f>
        <v>8.5</v>
      </c>
      <c r="AU128" s="15">
        <f>$T$20</f>
        <v>200</v>
      </c>
      <c r="AW128" s="2" t="b">
        <f t="shared" ref="AW128:AW134" si="132">IF(SUM(AG128:AK128)=0,TRUE,FALSE)</f>
        <v>0</v>
      </c>
      <c r="AX128" s="2" t="s">
        <v>51</v>
      </c>
      <c r="AY128" s="22">
        <f>IF(AY127=1,AY126+$U$18,IF(AY127=2,AY126+1+IF(INDEX($AW127:$AW135,AY126+1),+$U$18,-$U$18),#N/A))</f>
        <v>2.3846153846153846</v>
      </c>
      <c r="AZ128" s="22">
        <f>IF(AZ127=1,AZ126+$U$18,IF(AZ127=2,AZ126+1+IF(INDEX($AW127:$AW135,AZ126+1),+$U$18,-$U$18),#N/A))</f>
        <v>2.6153846153846154</v>
      </c>
      <c r="BA128" s="83"/>
      <c r="BB128" s="22">
        <f>IF(BB127=1,BB126+$U$18,IF(BB127=2,BB126+1+IF(INDEX($AW127:$AW135,BB126+1),+$U$18,-$U$18),#N/A))</f>
        <v>3.3846153846153846</v>
      </c>
      <c r="BC128" s="22">
        <f>IF(BC127=1,BC126+$U$18,IF(BC127=2,BC126+1+IF(INDEX($AW127:$AW135,BC126+1),+$U$18,-$U$18),#N/A))</f>
        <v>3.6153846153846154</v>
      </c>
      <c r="BD128" s="83"/>
      <c r="BE128" s="22">
        <f>IF(BE127=1,BE126+$U$18,IF(BE127=2,BE126+1+IF(INDEX($AW127:$AW135,BE126+1),+$U$18,-$U$18),#N/A))</f>
        <v>4.384615384615385</v>
      </c>
      <c r="BF128" s="22">
        <f>IF(BF127=1,BF126+$U$18,IF(BF127=2,BF126+1+IF(INDEX($AW127:$AW135,BF126+1),+$U$18,-$U$18),#N/A))</f>
        <v>4.615384615384615</v>
      </c>
      <c r="BG128" s="83"/>
      <c r="BH128" s="22">
        <f>IF(BH127=1,BH126+$U$18,IF(BH127=2,BH126+1+IF(INDEX($AW127:$AW135,BH126+1),+$U$18,-$U$18),#N/A))</f>
        <v>5.384615384615385</v>
      </c>
      <c r="BI128" s="22">
        <f>IF(BI127=1,BI126+$U$18,IF(BI127=2,BI126+1+IF(INDEX($AW127:$AW135,BI126+1),+$U$18,-$U$18),#N/A))</f>
        <v>5.615384615384615</v>
      </c>
      <c r="BJ128" s="83"/>
      <c r="BK128" s="22">
        <f>IF(BK127=1,BK126+$U$18,IF(BK127=2,BK126+1+IF(INDEX($AW127:$AW135,BK126+1),+$U$18,-$U$18),#N/A))</f>
        <v>6.384615384615385</v>
      </c>
      <c r="BL128" s="22">
        <f>IF(BL127=1,BL126+$U$18,IF(BL127=2,BL126+1+IF(INDEX($AW127:$AW135,BL126+1),+$U$18,-$U$18),#N/A))</f>
        <v>6.615384615384615</v>
      </c>
      <c r="BM128" s="83"/>
      <c r="BN128" s="22">
        <f>IF(BN127=1,BN126+$U$18,IF(BN127=2,BN126+1+IF(INDEX($AW127:$AW135,BN126+1),+$U$18,-$U$18),#N/A))</f>
        <v>7.384615384615385</v>
      </c>
      <c r="BO128" s="22">
        <f>IF(BO127=1,BO126+$U$18,IF(BO127=2,BO126+1+IF(INDEX($AW127:$AW135,BO126+1),+$U$18,-$U$18),#N/A))</f>
        <v>7.615384615384615</v>
      </c>
      <c r="BP128" s="83"/>
      <c r="BZ128" s="2"/>
    </row>
    <row r="129" spans="19:78" x14ac:dyDescent="0.25">
      <c r="S129" s="25" t="s">
        <v>1</v>
      </c>
      <c r="T129" s="24">
        <v>-500</v>
      </c>
      <c r="U129" s="4"/>
      <c r="V129" s="1" t="s">
        <v>18</v>
      </c>
      <c r="X129" s="17">
        <v>3</v>
      </c>
      <c r="Y129" s="17">
        <f t="shared" si="116"/>
        <v>3</v>
      </c>
      <c r="Z129" s="17" t="b">
        <f t="shared" ref="Z129:Z134" si="133">IF(ISBLANK(U129),FALSE,TRUE)</f>
        <v>0</v>
      </c>
      <c r="AA129" s="17">
        <f t="shared" si="117"/>
        <v>500</v>
      </c>
      <c r="AB129" s="21">
        <f t="shared" si="118"/>
        <v>-300</v>
      </c>
      <c r="AC129" s="17">
        <f t="shared" si="119"/>
        <v>300</v>
      </c>
      <c r="AD129" s="17">
        <f t="shared" si="120"/>
        <v>500</v>
      </c>
      <c r="AF129" s="23">
        <f t="shared" si="121"/>
        <v>500</v>
      </c>
      <c r="AG129" s="15">
        <f t="shared" si="122"/>
        <v>0</v>
      </c>
      <c r="AH129" s="15">
        <f t="shared" si="123"/>
        <v>300</v>
      </c>
      <c r="AI129" s="15">
        <f t="shared" si="124"/>
        <v>0</v>
      </c>
      <c r="AJ129" s="15">
        <f t="shared" si="125"/>
        <v>0</v>
      </c>
      <c r="AK129" s="15">
        <f t="shared" si="126"/>
        <v>0</v>
      </c>
      <c r="AM129" s="15">
        <f t="shared" si="127"/>
        <v>3</v>
      </c>
      <c r="AN129" s="15">
        <f t="shared" si="128"/>
        <v>200</v>
      </c>
      <c r="AO129" s="15">
        <f t="shared" si="129"/>
        <v>3</v>
      </c>
      <c r="AP129" s="15" t="e">
        <f t="shared" si="130"/>
        <v>#N/A</v>
      </c>
      <c r="AQ129" s="15">
        <f t="shared" si="131"/>
        <v>780</v>
      </c>
      <c r="AR129" s="2" t="str">
        <f t="shared" si="115"/>
        <v>-500</v>
      </c>
      <c r="AW129" s="2" t="b">
        <f t="shared" si="132"/>
        <v>0</v>
      </c>
      <c r="AX129" s="2" t="s">
        <v>12</v>
      </c>
      <c r="AY129" s="2">
        <f>IF(AY126&lt;$Y136,INDEX($AD127:$AD135,AY126),#N/A)</f>
        <v>800</v>
      </c>
      <c r="AZ129" s="2">
        <f>IF(AZ126&lt;$Y136,INDEX($AD127:$AD135,AZ126),#N/A)</f>
        <v>800</v>
      </c>
      <c r="BA129" s="13"/>
      <c r="BB129" s="2">
        <f>IF(BB126&lt;$Y136,INDEX($AD127:$AD135,BB126),#N/A)</f>
        <v>500</v>
      </c>
      <c r="BC129" s="2">
        <f>IF(BC126&lt;$Y136,INDEX($AD127:$AD135,BC126),#N/A)</f>
        <v>500</v>
      </c>
      <c r="BD129" s="13"/>
      <c r="BE129" s="2">
        <f>IF(BE126&lt;$Y136,INDEX($AD127:$AD135,BE126),#N/A)</f>
        <v>500</v>
      </c>
      <c r="BF129" s="2">
        <f>IF(BF126&lt;$Y136,INDEX($AD127:$AD135,BF126),#N/A)</f>
        <v>500</v>
      </c>
      <c r="BG129" s="13"/>
      <c r="BH129" s="2">
        <f>IF(BH126&lt;$Y136,INDEX($AD127:$AD135,BH126),#N/A)</f>
        <v>410</v>
      </c>
      <c r="BI129" s="2">
        <f>IF(BI126&lt;$Y136,INDEX($AD127:$AD135,BI126),#N/A)</f>
        <v>410</v>
      </c>
      <c r="BJ129" s="13"/>
      <c r="BK129" s="2">
        <f>IF(BK126&lt;$Y136,INDEX($AD127:$AD135,BK126),#N/A)</f>
        <v>356</v>
      </c>
      <c r="BL129" s="2">
        <f>IF(BL126&lt;$Y136,INDEX($AD127:$AD135,BL126),#N/A)</f>
        <v>356</v>
      </c>
      <c r="BM129" s="13"/>
      <c r="BN129" s="2">
        <f>IF(BN126&lt;$Y136,INDEX($AD127:$AD135,BN126),#N/A)</f>
        <v>236</v>
      </c>
      <c r="BO129" s="2">
        <f>IF(BO126&lt;$Y136,INDEX($AD127:$AD135,BO126),#N/A)</f>
        <v>236</v>
      </c>
      <c r="BP129" s="13"/>
      <c r="BZ129" s="2"/>
    </row>
    <row r="130" spans="19:78" x14ac:dyDescent="0.25">
      <c r="S130" s="25" t="s">
        <v>0</v>
      </c>
      <c r="T130" s="24"/>
      <c r="U130" s="64" t="str">
        <f>$U$52</f>
        <v>black</v>
      </c>
      <c r="V130" s="1" t="s">
        <v>18</v>
      </c>
      <c r="X130" s="17">
        <v>4</v>
      </c>
      <c r="Y130" s="17">
        <f t="shared" si="116"/>
        <v>4</v>
      </c>
      <c r="Z130" s="17" t="b">
        <f t="shared" si="133"/>
        <v>1</v>
      </c>
      <c r="AA130" s="17">
        <f t="shared" si="117"/>
        <v>500</v>
      </c>
      <c r="AB130" s="21">
        <f t="shared" si="118"/>
        <v>0</v>
      </c>
      <c r="AC130" s="17">
        <f t="shared" si="119"/>
        <v>300</v>
      </c>
      <c r="AD130" s="17">
        <f t="shared" si="120"/>
        <v>500</v>
      </c>
      <c r="AF130" s="23">
        <f t="shared" si="121"/>
        <v>200</v>
      </c>
      <c r="AG130" s="15">
        <f t="shared" si="122"/>
        <v>0</v>
      </c>
      <c r="AH130" s="15">
        <f t="shared" si="123"/>
        <v>0</v>
      </c>
      <c r="AI130" s="15">
        <f t="shared" si="124"/>
        <v>300</v>
      </c>
      <c r="AJ130" s="15">
        <f t="shared" si="125"/>
        <v>0</v>
      </c>
      <c r="AK130" s="15">
        <f t="shared" si="126"/>
        <v>0</v>
      </c>
      <c r="AM130" s="15">
        <f t="shared" si="127"/>
        <v>4</v>
      </c>
      <c r="AN130" s="15">
        <f t="shared" si="128"/>
        <v>200</v>
      </c>
      <c r="AO130" s="15">
        <f t="shared" si="129"/>
        <v>4</v>
      </c>
      <c r="AP130" s="15" t="e">
        <f t="shared" si="130"/>
        <v>#N/A</v>
      </c>
      <c r="AQ130" s="15">
        <f t="shared" si="131"/>
        <v>480</v>
      </c>
      <c r="AR130" s="2" t="str">
        <f t="shared" si="115"/>
        <v>500</v>
      </c>
      <c r="AW130" s="2" t="b">
        <f t="shared" si="132"/>
        <v>0</v>
      </c>
      <c r="BZ130" s="2"/>
    </row>
    <row r="131" spans="19:78" x14ac:dyDescent="0.25">
      <c r="S131" s="25" t="s">
        <v>2</v>
      </c>
      <c r="T131" s="24">
        <v>-150</v>
      </c>
      <c r="U131" s="4"/>
      <c r="V131" s="1" t="s">
        <v>18</v>
      </c>
      <c r="X131" s="17">
        <v>5</v>
      </c>
      <c r="Y131" s="17">
        <f t="shared" si="116"/>
        <v>5</v>
      </c>
      <c r="Z131" s="17" t="b">
        <f t="shared" si="133"/>
        <v>0</v>
      </c>
      <c r="AA131" s="17">
        <f t="shared" si="117"/>
        <v>350</v>
      </c>
      <c r="AB131" s="21">
        <f t="shared" si="118"/>
        <v>-90</v>
      </c>
      <c r="AC131" s="17">
        <f t="shared" si="119"/>
        <v>210</v>
      </c>
      <c r="AD131" s="17">
        <f t="shared" si="120"/>
        <v>410</v>
      </c>
      <c r="AF131" s="23">
        <f t="shared" si="121"/>
        <v>410</v>
      </c>
      <c r="AG131" s="15">
        <f t="shared" si="122"/>
        <v>0</v>
      </c>
      <c r="AH131" s="15">
        <f t="shared" si="123"/>
        <v>90</v>
      </c>
      <c r="AI131" s="15">
        <f t="shared" si="124"/>
        <v>0</v>
      </c>
      <c r="AJ131" s="15">
        <f t="shared" si="125"/>
        <v>0</v>
      </c>
      <c r="AK131" s="15">
        <f t="shared" si="126"/>
        <v>0</v>
      </c>
      <c r="AM131" s="15">
        <f t="shared" si="127"/>
        <v>5</v>
      </c>
      <c r="AN131" s="15">
        <f t="shared" si="128"/>
        <v>200</v>
      </c>
      <c r="AO131" s="15">
        <f t="shared" si="129"/>
        <v>5</v>
      </c>
      <c r="AP131" s="15" t="e">
        <f t="shared" si="130"/>
        <v>#N/A</v>
      </c>
      <c r="AQ131" s="15">
        <f t="shared" si="131"/>
        <v>480</v>
      </c>
      <c r="AR131" s="2" t="str">
        <f t="shared" si="115"/>
        <v>-150</v>
      </c>
      <c r="AW131" s="2" t="b">
        <f t="shared" si="132"/>
        <v>0</v>
      </c>
      <c r="BZ131" s="2"/>
    </row>
    <row r="132" spans="19:78" x14ac:dyDescent="0.25">
      <c r="S132" s="25" t="s">
        <v>3</v>
      </c>
      <c r="T132" s="24">
        <v>-90</v>
      </c>
      <c r="U132" s="4"/>
      <c r="V132" s="1" t="s">
        <v>18</v>
      </c>
      <c r="X132" s="17">
        <v>6</v>
      </c>
      <c r="Y132" s="17">
        <f t="shared" si="116"/>
        <v>6</v>
      </c>
      <c r="Z132" s="17" t="b">
        <f t="shared" si="133"/>
        <v>0</v>
      </c>
      <c r="AA132" s="17">
        <f t="shared" si="117"/>
        <v>260</v>
      </c>
      <c r="AB132" s="21">
        <f t="shared" si="118"/>
        <v>-54</v>
      </c>
      <c r="AC132" s="17">
        <f t="shared" si="119"/>
        <v>156</v>
      </c>
      <c r="AD132" s="17">
        <f t="shared" si="120"/>
        <v>356</v>
      </c>
      <c r="AF132" s="23">
        <f t="shared" si="121"/>
        <v>356</v>
      </c>
      <c r="AG132" s="15">
        <f t="shared" si="122"/>
        <v>0</v>
      </c>
      <c r="AH132" s="15">
        <f t="shared" si="123"/>
        <v>54</v>
      </c>
      <c r="AI132" s="15">
        <f t="shared" si="124"/>
        <v>0</v>
      </c>
      <c r="AJ132" s="15">
        <f t="shared" si="125"/>
        <v>0</v>
      </c>
      <c r="AK132" s="15">
        <f t="shared" si="126"/>
        <v>0</v>
      </c>
      <c r="AM132" s="15">
        <f t="shared" si="127"/>
        <v>6</v>
      </c>
      <c r="AN132" s="15">
        <f t="shared" si="128"/>
        <v>200</v>
      </c>
      <c r="AO132" s="15">
        <f t="shared" si="129"/>
        <v>6</v>
      </c>
      <c r="AP132" s="15" t="e">
        <f t="shared" si="130"/>
        <v>#N/A</v>
      </c>
      <c r="AQ132" s="15">
        <f t="shared" si="131"/>
        <v>390</v>
      </c>
      <c r="AR132" s="2" t="str">
        <f t="shared" si="115"/>
        <v>-90</v>
      </c>
      <c r="AW132" s="2" t="b">
        <f t="shared" si="132"/>
        <v>0</v>
      </c>
      <c r="BZ132" s="2"/>
    </row>
    <row r="133" spans="19:78" x14ac:dyDescent="0.25">
      <c r="S133" s="25" t="s">
        <v>4</v>
      </c>
      <c r="T133" s="24">
        <v>-200</v>
      </c>
      <c r="U133" s="4"/>
      <c r="V133" s="1" t="s">
        <v>18</v>
      </c>
      <c r="X133" s="17">
        <v>7</v>
      </c>
      <c r="Y133" s="17">
        <f t="shared" si="116"/>
        <v>7</v>
      </c>
      <c r="Z133" s="17" t="b">
        <f t="shared" si="133"/>
        <v>0</v>
      </c>
      <c r="AA133" s="17">
        <f t="shared" si="117"/>
        <v>60</v>
      </c>
      <c r="AB133" s="21">
        <f t="shared" si="118"/>
        <v>-120</v>
      </c>
      <c r="AC133" s="17">
        <f t="shared" si="119"/>
        <v>36</v>
      </c>
      <c r="AD133" s="17">
        <f t="shared" si="120"/>
        <v>236</v>
      </c>
      <c r="AF133" s="23">
        <f t="shared" si="121"/>
        <v>236</v>
      </c>
      <c r="AG133" s="15">
        <f t="shared" si="122"/>
        <v>0</v>
      </c>
      <c r="AH133" s="15">
        <f t="shared" si="123"/>
        <v>120</v>
      </c>
      <c r="AI133" s="15">
        <f t="shared" si="124"/>
        <v>0</v>
      </c>
      <c r="AJ133" s="15">
        <f t="shared" si="125"/>
        <v>0</v>
      </c>
      <c r="AK133" s="15">
        <f t="shared" si="126"/>
        <v>0</v>
      </c>
      <c r="AM133" s="15">
        <f t="shared" si="127"/>
        <v>7</v>
      </c>
      <c r="AN133" s="15">
        <f t="shared" si="128"/>
        <v>200</v>
      </c>
      <c r="AO133" s="15">
        <f t="shared" si="129"/>
        <v>7</v>
      </c>
      <c r="AP133" s="15" t="e">
        <f t="shared" si="130"/>
        <v>#N/A</v>
      </c>
      <c r="AQ133" s="15">
        <f t="shared" si="131"/>
        <v>336</v>
      </c>
      <c r="AR133" s="2" t="str">
        <f t="shared" si="115"/>
        <v>-200</v>
      </c>
      <c r="AW133" s="2" t="b">
        <f t="shared" si="132"/>
        <v>0</v>
      </c>
      <c r="BZ133" s="2"/>
    </row>
    <row r="134" spans="19:78" x14ac:dyDescent="0.25">
      <c r="S134" s="25" t="s">
        <v>5</v>
      </c>
      <c r="T134" s="24"/>
      <c r="U134" s="64" t="str">
        <f>$U$56</f>
        <v>color</v>
      </c>
      <c r="V134" s="1" t="s">
        <v>18</v>
      </c>
      <c r="X134" s="17">
        <v>8</v>
      </c>
      <c r="Y134" s="17">
        <f t="shared" si="116"/>
        <v>8</v>
      </c>
      <c r="Z134" s="17" t="b">
        <f t="shared" si="133"/>
        <v>1</v>
      </c>
      <c r="AA134" s="17">
        <f t="shared" si="117"/>
        <v>60</v>
      </c>
      <c r="AB134" s="21">
        <f t="shared" si="118"/>
        <v>0</v>
      </c>
      <c r="AC134" s="17">
        <f t="shared" si="119"/>
        <v>36</v>
      </c>
      <c r="AD134" s="17">
        <f t="shared" si="120"/>
        <v>236</v>
      </c>
      <c r="AF134" s="23">
        <f t="shared" si="121"/>
        <v>200</v>
      </c>
      <c r="AG134" s="15">
        <f t="shared" si="122"/>
        <v>0</v>
      </c>
      <c r="AH134" s="15">
        <f t="shared" si="123"/>
        <v>0</v>
      </c>
      <c r="AI134" s="15">
        <f t="shared" si="124"/>
        <v>0</v>
      </c>
      <c r="AJ134" s="15">
        <f t="shared" si="125"/>
        <v>0</v>
      </c>
      <c r="AK134" s="15">
        <f t="shared" si="126"/>
        <v>36</v>
      </c>
      <c r="AM134" s="15">
        <f t="shared" si="127"/>
        <v>8</v>
      </c>
      <c r="AN134" s="15">
        <f t="shared" si="128"/>
        <v>200</v>
      </c>
      <c r="AO134" s="15">
        <f t="shared" si="129"/>
        <v>8</v>
      </c>
      <c r="AP134" s="15" t="e">
        <f t="shared" si="130"/>
        <v>#N/A</v>
      </c>
      <c r="AQ134" s="15">
        <f t="shared" si="131"/>
        <v>216</v>
      </c>
      <c r="AR134" s="2" t="str">
        <f t="shared" si="115"/>
        <v>60</v>
      </c>
      <c r="AW134" s="2" t="b">
        <f t="shared" si="132"/>
        <v>0</v>
      </c>
      <c r="BZ134" s="2"/>
    </row>
    <row r="135" spans="19:78" x14ac:dyDescent="0.25">
      <c r="S135" s="75"/>
      <c r="T135" s="76"/>
      <c r="U135" s="76"/>
      <c r="V135" s="81"/>
      <c r="X135" s="17">
        <v>9</v>
      </c>
      <c r="Y135" s="77"/>
      <c r="Z135" s="77"/>
      <c r="AA135" s="77"/>
      <c r="AB135" s="79"/>
      <c r="AC135" s="77"/>
      <c r="AD135" s="77"/>
      <c r="AF135" s="77"/>
      <c r="AG135" s="77"/>
      <c r="AH135" s="77"/>
      <c r="AI135" s="77"/>
      <c r="AJ135" s="77"/>
      <c r="AK135" s="13"/>
      <c r="AM135" s="77">
        <f t="shared" si="127"/>
        <v>9</v>
      </c>
      <c r="AN135" s="77"/>
      <c r="AO135" s="77">
        <f t="shared" si="129"/>
        <v>9</v>
      </c>
      <c r="AP135" s="77">
        <v>0</v>
      </c>
      <c r="AQ135" s="77">
        <v>0</v>
      </c>
      <c r="AR135" s="13" t="str">
        <f t="shared" si="115"/>
        <v/>
      </c>
      <c r="AW135" s="13"/>
      <c r="BZ135" s="2"/>
    </row>
    <row r="136" spans="19:78" x14ac:dyDescent="0.25">
      <c r="X136" s="13" t="s">
        <v>23</v>
      </c>
      <c r="Y136" s="16">
        <f>MAX(Y127:Y135)</f>
        <v>8</v>
      </c>
      <c r="AM136" s="2"/>
      <c r="AN136" s="2"/>
      <c r="AO136" s="2"/>
      <c r="AP136" s="2"/>
      <c r="AQ136" s="2"/>
      <c r="BZ136" s="2"/>
    </row>
    <row r="137" spans="19:78" x14ac:dyDescent="0.25">
      <c r="BZ137" s="2"/>
    </row>
    <row r="138" spans="19:78" x14ac:dyDescent="0.25">
      <c r="S138" s="44" t="s">
        <v>92</v>
      </c>
      <c r="T138" s="2"/>
      <c r="BZ138" s="2"/>
    </row>
    <row r="139" spans="19:78" x14ac:dyDescent="0.25">
      <c r="S139" s="5" t="s">
        <v>13</v>
      </c>
      <c r="T139" s="6" t="s">
        <v>10</v>
      </c>
      <c r="U139" s="7" t="s">
        <v>8</v>
      </c>
      <c r="V139" s="8" t="s">
        <v>9</v>
      </c>
      <c r="X139" s="13" t="s">
        <v>24</v>
      </c>
      <c r="Y139" s="13" t="s">
        <v>26</v>
      </c>
      <c r="Z139" s="13" t="s">
        <v>27</v>
      </c>
      <c r="AA139" s="13" t="s">
        <v>8</v>
      </c>
      <c r="AB139" s="13" t="s">
        <v>28</v>
      </c>
      <c r="AC139" s="13" t="s">
        <v>29</v>
      </c>
      <c r="AD139" s="13" t="s">
        <v>25</v>
      </c>
      <c r="AF139" s="2" t="s">
        <v>19</v>
      </c>
      <c r="AG139" s="2" t="s">
        <v>15</v>
      </c>
      <c r="AH139" s="2" t="s">
        <v>16</v>
      </c>
      <c r="AI139" s="2" t="s">
        <v>32</v>
      </c>
      <c r="AJ139" s="2" t="s">
        <v>20</v>
      </c>
      <c r="AK139" s="2" t="s">
        <v>21</v>
      </c>
      <c r="AM139" s="2" t="s">
        <v>40</v>
      </c>
      <c r="AN139" s="2" t="s">
        <v>39</v>
      </c>
      <c r="AO139" s="2" t="s">
        <v>42</v>
      </c>
      <c r="AP139" s="2" t="s">
        <v>56</v>
      </c>
      <c r="AQ139" s="2" t="s">
        <v>55</v>
      </c>
      <c r="AR139" s="2" t="s">
        <v>48</v>
      </c>
      <c r="AT139" s="2" t="s">
        <v>41</v>
      </c>
      <c r="AU139" s="2" t="s">
        <v>17</v>
      </c>
      <c r="AW139" s="2" t="s">
        <v>58</v>
      </c>
      <c r="AX139" s="2" t="s">
        <v>49</v>
      </c>
      <c r="AY139">
        <v>2</v>
      </c>
      <c r="AZ139">
        <v>2</v>
      </c>
      <c r="BA139">
        <v>2</v>
      </c>
      <c r="BB139">
        <v>3</v>
      </c>
      <c r="BC139">
        <v>3</v>
      </c>
      <c r="BD139">
        <v>3</v>
      </c>
      <c r="BE139">
        <v>4</v>
      </c>
      <c r="BF139">
        <v>4</v>
      </c>
      <c r="BG139">
        <v>4</v>
      </c>
      <c r="BH139">
        <v>5</v>
      </c>
      <c r="BI139">
        <v>5</v>
      </c>
      <c r="BJ139">
        <v>5</v>
      </c>
      <c r="BK139">
        <v>6</v>
      </c>
      <c r="BL139">
        <v>6</v>
      </c>
      <c r="BM139">
        <v>6</v>
      </c>
      <c r="BN139">
        <v>7</v>
      </c>
      <c r="BO139">
        <v>7</v>
      </c>
      <c r="BP139">
        <v>7</v>
      </c>
      <c r="BZ139" s="2"/>
    </row>
    <row r="140" spans="19:78" x14ac:dyDescent="0.25">
      <c r="S140" s="75"/>
      <c r="T140" s="76"/>
      <c r="U140" s="76"/>
      <c r="V140" s="81"/>
      <c r="X140" s="17">
        <v>1</v>
      </c>
      <c r="Y140" s="77"/>
      <c r="Z140" s="78"/>
      <c r="AA140" s="78"/>
      <c r="AB140" s="79"/>
      <c r="AC140" s="77"/>
      <c r="AD140" s="77"/>
      <c r="AF140" s="77"/>
      <c r="AG140" s="77"/>
      <c r="AH140" s="77"/>
      <c r="AI140" s="77"/>
      <c r="AJ140" s="77"/>
      <c r="AK140" s="13"/>
      <c r="AM140" s="77">
        <f>X140</f>
        <v>1</v>
      </c>
      <c r="AN140" s="77"/>
      <c r="AO140" s="77">
        <f>X140</f>
        <v>1</v>
      </c>
      <c r="AP140" s="77">
        <v>0</v>
      </c>
      <c r="AQ140" s="77">
        <v>0</v>
      </c>
      <c r="AR140" s="13" t="str">
        <f t="shared" ref="AR140:AR148" si="134">IF(Z140,TEXT(AA140,$T$17),TEXT(T140,$T$16))</f>
        <v/>
      </c>
      <c r="AT140" s="2">
        <v>1.5</v>
      </c>
      <c r="AU140" s="15">
        <f>$T$20</f>
        <v>200</v>
      </c>
      <c r="AW140" s="13"/>
      <c r="AX140" s="2" t="s">
        <v>50</v>
      </c>
      <c r="AY140">
        <v>1</v>
      </c>
      <c r="AZ140">
        <v>2</v>
      </c>
      <c r="BA140">
        <v>3</v>
      </c>
      <c r="BB140">
        <v>1</v>
      </c>
      <c r="BC140">
        <v>2</v>
      </c>
      <c r="BD140">
        <v>3</v>
      </c>
      <c r="BE140">
        <v>1</v>
      </c>
      <c r="BF140">
        <v>2</v>
      </c>
      <c r="BG140">
        <v>3</v>
      </c>
      <c r="BH140">
        <v>1</v>
      </c>
      <c r="BI140">
        <v>2</v>
      </c>
      <c r="BJ140">
        <v>3</v>
      </c>
      <c r="BK140">
        <v>1</v>
      </c>
      <c r="BL140">
        <v>2</v>
      </c>
      <c r="BM140">
        <v>3</v>
      </c>
      <c r="BN140">
        <v>1</v>
      </c>
      <c r="BO140">
        <v>2</v>
      </c>
      <c r="BP140">
        <v>3</v>
      </c>
      <c r="BZ140" s="2"/>
    </row>
    <row r="141" spans="19:78" x14ac:dyDescent="0.25">
      <c r="S141" s="25"/>
      <c r="T141" s="24">
        <v>500</v>
      </c>
      <c r="U141" s="7"/>
      <c r="V141" s="1" t="s">
        <v>18</v>
      </c>
      <c r="X141" s="17">
        <v>2</v>
      </c>
      <c r="Y141" s="17">
        <f t="shared" ref="Y141:Y147" si="135">IF(AND(ISBLANK(T141),ISBLANK(U141)),0,X141)</f>
        <v>2</v>
      </c>
      <c r="Z141" s="20" t="b">
        <v>0</v>
      </c>
      <c r="AA141" s="17">
        <f t="shared" ref="AA141:AA147" si="136">AA140+IF(Z141,0,T141)</f>
        <v>500</v>
      </c>
      <c r="AB141" s="21">
        <f t="shared" ref="AB141:AB147" si="137">T141*$T$12</f>
        <v>300</v>
      </c>
      <c r="AC141" s="17">
        <f t="shared" ref="AC141:AC147" si="138">AA141*$T$12</f>
        <v>300</v>
      </c>
      <c r="AD141" s="17">
        <f t="shared" ref="AD141:AD147" si="139">AC141+$T$20</f>
        <v>500</v>
      </c>
      <c r="AF141" s="23">
        <f t="shared" ref="AF141:AF147" si="140">IF(Z141,IF(AA141&gt;0,$T$20,$T$20+AC141),IF(AB141&gt;0,AD141-AB141,AD141))</f>
        <v>200</v>
      </c>
      <c r="AG141" s="15">
        <f t="shared" ref="AG141:AG147" si="141">IF(AND(Z141=FALSE,AB141&gt;0),ABS(AB141),0)</f>
        <v>300</v>
      </c>
      <c r="AH141" s="15">
        <f t="shared" ref="AH141:AH147" si="142">IF(AND(Z141=FALSE,AB141&lt;0),ABS(AB141),0)</f>
        <v>0</v>
      </c>
      <c r="AI141" s="15">
        <f t="shared" ref="AI141:AI147" si="143">IF(U141=$X$13,ABS(AC141),0)</f>
        <v>0</v>
      </c>
      <c r="AJ141" s="15">
        <f t="shared" ref="AJ141:AJ147" si="144">IF(AND(U141=$X$14,AC141&lt;0),ABS(AC141),0)</f>
        <v>0</v>
      </c>
      <c r="AK141" s="15">
        <f t="shared" ref="AK141:AK147" si="145">IF(AND(U141=$X$14,AC141&gt;0),ABS(AC141),0)</f>
        <v>0</v>
      </c>
      <c r="AM141" s="15">
        <f t="shared" ref="AM141:AM148" si="146">X141</f>
        <v>2</v>
      </c>
      <c r="AN141" s="15">
        <f t="shared" ref="AN141:AN147" si="147">$T$20+$U$14</f>
        <v>200</v>
      </c>
      <c r="AO141" s="15">
        <f t="shared" ref="AO141:AO148" si="148">X141</f>
        <v>2</v>
      </c>
      <c r="AP141" s="15" t="e">
        <f t="shared" ref="AP141:AP147" si="149">IF(V141=$X$18,AF141-$U$15,#N/A)</f>
        <v>#N/A</v>
      </c>
      <c r="AQ141" s="15">
        <f t="shared" ref="AQ141:AQ147" si="150">IF(V141=$X$17,AF141+SUM(AG141:AK141)+$U$15,#N/A)</f>
        <v>480</v>
      </c>
      <c r="AR141" s="2" t="str">
        <f t="shared" si="134"/>
        <v>+500</v>
      </c>
      <c r="AT141">
        <f>Y149+0.5</f>
        <v>8.5</v>
      </c>
      <c r="AU141" s="15">
        <f>$T$20</f>
        <v>200</v>
      </c>
      <c r="AW141" s="2" t="b">
        <f t="shared" ref="AW141:AW147" si="151">IF(SUM(AG141:AK141)=0,TRUE,FALSE)</f>
        <v>0</v>
      </c>
      <c r="AX141" s="2" t="s">
        <v>51</v>
      </c>
      <c r="AY141" s="22">
        <f>IF(AY140=1,AY139+$U$18,IF(AY140=2,AY139+1+IF(INDEX($AW140:$AW148,AY139+1),+$U$18,-$U$18),#N/A))</f>
        <v>2.3846153846153846</v>
      </c>
      <c r="AZ141" s="22">
        <f>IF(AZ140=1,AZ139+$U$18,IF(AZ140=2,AZ139+1+IF(INDEX($AW140:$AW148,AZ139+1),+$U$18,-$U$18),#N/A))</f>
        <v>2.6153846153846154</v>
      </c>
      <c r="BA141" s="83"/>
      <c r="BB141" s="22">
        <f>IF(BB140=1,BB139+$U$18,IF(BB140=2,BB139+1+IF(INDEX($AW140:$AW148,BB139+1),+$U$18,-$U$18),#N/A))</f>
        <v>3.3846153846153846</v>
      </c>
      <c r="BC141" s="22">
        <f>IF(BC140=1,BC139+$U$18,IF(BC140=2,BC139+1+IF(INDEX($AW140:$AW148,BC139+1),+$U$18,-$U$18),#N/A))</f>
        <v>3.6153846153846154</v>
      </c>
      <c r="BD141" s="83"/>
      <c r="BE141" s="22">
        <f>IF(BE140=1,BE139+$U$18,IF(BE140=2,BE139+1+IF(INDEX($AW140:$AW148,BE139+1),+$U$18,-$U$18),#N/A))</f>
        <v>4.384615384615385</v>
      </c>
      <c r="BF141" s="22">
        <f>IF(BF140=1,BF139+$U$18,IF(BF140=2,BF139+1+IF(INDEX($AW140:$AW148,BF139+1),+$U$18,-$U$18),#N/A))</f>
        <v>4.615384615384615</v>
      </c>
      <c r="BG141" s="83"/>
      <c r="BH141" s="22">
        <f>IF(BH140=1,BH139+$U$18,IF(BH140=2,BH139+1+IF(INDEX($AW140:$AW148,BH139+1),+$U$18,-$U$18),#N/A))</f>
        <v>5.384615384615385</v>
      </c>
      <c r="BI141" s="22">
        <f>IF(BI140=1,BI139+$U$18,IF(BI140=2,BI139+1+IF(INDEX($AW140:$AW148,BI139+1),+$U$18,-$U$18),#N/A))</f>
        <v>5.615384615384615</v>
      </c>
      <c r="BJ141" s="83"/>
      <c r="BK141" s="22">
        <f>IF(BK140=1,BK139+$U$18,IF(BK140=2,BK139+1+IF(INDEX($AW140:$AW148,BK139+1),+$U$18,-$U$18),#N/A))</f>
        <v>6.384615384615385</v>
      </c>
      <c r="BL141" s="22">
        <f>IF(BL140=1,BL139+$U$18,IF(BL140=2,BL139+1+IF(INDEX($AW140:$AW148,BL139+1),+$U$18,-$U$18),#N/A))</f>
        <v>6.615384615384615</v>
      </c>
      <c r="BM141" s="83"/>
      <c r="BN141" s="22">
        <f>IF(BN140=1,BN139+$U$18,IF(BN140=2,BN139+1+IF(INDEX($AW140:$AW148,BN139+1),+$U$18,-$U$18),#N/A))</f>
        <v>7.384615384615385</v>
      </c>
      <c r="BO141" s="22">
        <f>IF(BO140=1,BO139+$U$18,IF(BO140=2,BO139+1+IF(INDEX($AW140:$AW148,BO139+1),+$U$18,-$U$18),#N/A))</f>
        <v>7.615384615384615</v>
      </c>
      <c r="BP141" s="83"/>
      <c r="BZ141" s="2"/>
    </row>
    <row r="142" spans="19:78" x14ac:dyDescent="0.25">
      <c r="S142" s="25"/>
      <c r="T142" s="24">
        <v>-150</v>
      </c>
      <c r="U142" s="4"/>
      <c r="V142" s="1" t="s">
        <v>18</v>
      </c>
      <c r="X142" s="17">
        <v>3</v>
      </c>
      <c r="Y142" s="17">
        <f t="shared" si="135"/>
        <v>3</v>
      </c>
      <c r="Z142" s="17" t="b">
        <f t="shared" ref="Z142:Z147" si="152">IF(ISBLANK(U142),FALSE,TRUE)</f>
        <v>0</v>
      </c>
      <c r="AA142" s="17">
        <f t="shared" si="136"/>
        <v>350</v>
      </c>
      <c r="AB142" s="21">
        <f t="shared" si="137"/>
        <v>-90</v>
      </c>
      <c r="AC142" s="17">
        <f t="shared" si="138"/>
        <v>210</v>
      </c>
      <c r="AD142" s="17">
        <f t="shared" si="139"/>
        <v>410</v>
      </c>
      <c r="AF142" s="23">
        <f t="shared" si="140"/>
        <v>410</v>
      </c>
      <c r="AG142" s="15">
        <f t="shared" si="141"/>
        <v>0</v>
      </c>
      <c r="AH142" s="15">
        <f t="shared" si="142"/>
        <v>90</v>
      </c>
      <c r="AI142" s="15">
        <f t="shared" si="143"/>
        <v>0</v>
      </c>
      <c r="AJ142" s="15">
        <f t="shared" si="144"/>
        <v>0</v>
      </c>
      <c r="AK142" s="15">
        <f t="shared" si="145"/>
        <v>0</v>
      </c>
      <c r="AM142" s="15">
        <f t="shared" si="146"/>
        <v>3</v>
      </c>
      <c r="AN142" s="15">
        <f t="shared" si="147"/>
        <v>200</v>
      </c>
      <c r="AO142" s="15">
        <f t="shared" si="148"/>
        <v>3</v>
      </c>
      <c r="AP142" s="15" t="e">
        <f t="shared" si="149"/>
        <v>#N/A</v>
      </c>
      <c r="AQ142" s="15">
        <f t="shared" si="150"/>
        <v>480</v>
      </c>
      <c r="AR142" s="2" t="str">
        <f t="shared" si="134"/>
        <v>-150</v>
      </c>
      <c r="AW142" s="2" t="b">
        <f t="shared" si="151"/>
        <v>0</v>
      </c>
      <c r="AX142" s="2" t="s">
        <v>12</v>
      </c>
      <c r="AY142" s="2">
        <f>IF(AY139&lt;$Y149,INDEX($AD140:$AD148,AY139),#N/A)</f>
        <v>500</v>
      </c>
      <c r="AZ142" s="2">
        <f>IF(AZ139&lt;$Y149,INDEX($AD140:$AD148,AZ139),#N/A)</f>
        <v>500</v>
      </c>
      <c r="BA142" s="13"/>
      <c r="BB142" s="2">
        <f>IF(BB139&lt;$Y149,INDEX($AD140:$AD148,BB139),#N/A)</f>
        <v>410</v>
      </c>
      <c r="BC142" s="2">
        <f>IF(BC139&lt;$Y149,INDEX($AD140:$AD148,BC139),#N/A)</f>
        <v>410</v>
      </c>
      <c r="BD142" s="13"/>
      <c r="BE142" s="2">
        <f>IF(BE139&lt;$Y149,INDEX($AD140:$AD148,BE139),#N/A)</f>
        <v>410</v>
      </c>
      <c r="BF142" s="2">
        <f>IF(BF139&lt;$Y149,INDEX($AD140:$AD148,BF139),#N/A)</f>
        <v>410</v>
      </c>
      <c r="BG142" s="13"/>
      <c r="BH142" s="2">
        <f>IF(BH139&lt;$Y149,INDEX($AD140:$AD148,BH139),#N/A)</f>
        <v>365</v>
      </c>
      <c r="BI142" s="2">
        <f>IF(BI139&lt;$Y149,INDEX($AD140:$AD148,BI139),#N/A)</f>
        <v>365</v>
      </c>
      <c r="BJ142" s="13"/>
      <c r="BK142" s="2">
        <f>IF(BK139&lt;$Y149,INDEX($AD140:$AD148,BK139),#N/A)</f>
        <v>245</v>
      </c>
      <c r="BL142" s="2">
        <f>IF(BL139&lt;$Y149,INDEX($AD140:$AD148,BL139),#N/A)</f>
        <v>245</v>
      </c>
      <c r="BM142" s="13"/>
      <c r="BN142" s="2">
        <f>IF(BN139&lt;$Y149,INDEX($AD140:$AD148,BN139),#N/A)</f>
        <v>155</v>
      </c>
      <c r="BO142" s="2">
        <f>IF(BO139&lt;$Y149,INDEX($AD140:$AD148,BO139),#N/A)</f>
        <v>155</v>
      </c>
      <c r="BP142" s="13"/>
      <c r="BZ142" s="2"/>
    </row>
    <row r="143" spans="19:78" x14ac:dyDescent="0.25">
      <c r="S143" s="25"/>
      <c r="T143" s="24"/>
      <c r="U143" s="64" t="str">
        <f>$U$52</f>
        <v>black</v>
      </c>
      <c r="V143" s="1" t="s">
        <v>18</v>
      </c>
      <c r="X143" s="17">
        <v>4</v>
      </c>
      <c r="Y143" s="17">
        <f t="shared" si="135"/>
        <v>4</v>
      </c>
      <c r="Z143" s="17" t="b">
        <f t="shared" si="152"/>
        <v>1</v>
      </c>
      <c r="AA143" s="17">
        <f t="shared" si="136"/>
        <v>350</v>
      </c>
      <c r="AB143" s="21">
        <f t="shared" si="137"/>
        <v>0</v>
      </c>
      <c r="AC143" s="17">
        <f t="shared" si="138"/>
        <v>210</v>
      </c>
      <c r="AD143" s="17">
        <f t="shared" si="139"/>
        <v>410</v>
      </c>
      <c r="AF143" s="23">
        <f t="shared" si="140"/>
        <v>200</v>
      </c>
      <c r="AG143" s="15">
        <f t="shared" si="141"/>
        <v>0</v>
      </c>
      <c r="AH143" s="15">
        <f t="shared" si="142"/>
        <v>0</v>
      </c>
      <c r="AI143" s="15">
        <f t="shared" si="143"/>
        <v>210</v>
      </c>
      <c r="AJ143" s="15">
        <f t="shared" si="144"/>
        <v>0</v>
      </c>
      <c r="AK143" s="15">
        <f t="shared" si="145"/>
        <v>0</v>
      </c>
      <c r="AM143" s="15">
        <f t="shared" si="146"/>
        <v>4</v>
      </c>
      <c r="AN143" s="15">
        <f t="shared" si="147"/>
        <v>200</v>
      </c>
      <c r="AO143" s="15">
        <f t="shared" si="148"/>
        <v>4</v>
      </c>
      <c r="AP143" s="15" t="e">
        <f t="shared" si="149"/>
        <v>#N/A</v>
      </c>
      <c r="AQ143" s="15">
        <f t="shared" si="150"/>
        <v>390</v>
      </c>
      <c r="AR143" s="2" t="str">
        <f t="shared" si="134"/>
        <v>350</v>
      </c>
      <c r="AW143" s="2" t="b">
        <f t="shared" si="151"/>
        <v>0</v>
      </c>
      <c r="BZ143" s="2"/>
    </row>
    <row r="144" spans="19:78" x14ac:dyDescent="0.25">
      <c r="S144" s="25"/>
      <c r="T144" s="24">
        <v>-75</v>
      </c>
      <c r="U144" s="4"/>
      <c r="V144" s="1" t="s">
        <v>18</v>
      </c>
      <c r="X144" s="17">
        <v>5</v>
      </c>
      <c r="Y144" s="17">
        <f t="shared" si="135"/>
        <v>5</v>
      </c>
      <c r="Z144" s="17" t="b">
        <f t="shared" si="152"/>
        <v>0</v>
      </c>
      <c r="AA144" s="17">
        <f t="shared" si="136"/>
        <v>275</v>
      </c>
      <c r="AB144" s="21">
        <f t="shared" si="137"/>
        <v>-45</v>
      </c>
      <c r="AC144" s="17">
        <f t="shared" si="138"/>
        <v>165</v>
      </c>
      <c r="AD144" s="17">
        <f t="shared" si="139"/>
        <v>365</v>
      </c>
      <c r="AF144" s="23">
        <f t="shared" si="140"/>
        <v>365</v>
      </c>
      <c r="AG144" s="15">
        <f t="shared" si="141"/>
        <v>0</v>
      </c>
      <c r="AH144" s="15">
        <f t="shared" si="142"/>
        <v>45</v>
      </c>
      <c r="AI144" s="15">
        <f t="shared" si="143"/>
        <v>0</v>
      </c>
      <c r="AJ144" s="15">
        <f t="shared" si="144"/>
        <v>0</v>
      </c>
      <c r="AK144" s="15">
        <f t="shared" si="145"/>
        <v>0</v>
      </c>
      <c r="AM144" s="15">
        <f t="shared" si="146"/>
        <v>5</v>
      </c>
      <c r="AN144" s="15">
        <f t="shared" si="147"/>
        <v>200</v>
      </c>
      <c r="AO144" s="15">
        <f t="shared" si="148"/>
        <v>5</v>
      </c>
      <c r="AP144" s="15" t="e">
        <f t="shared" si="149"/>
        <v>#N/A</v>
      </c>
      <c r="AQ144" s="15">
        <f t="shared" si="150"/>
        <v>390</v>
      </c>
      <c r="AR144" s="2" t="str">
        <f t="shared" si="134"/>
        <v>-75</v>
      </c>
      <c r="AW144" s="2" t="b">
        <f t="shared" si="151"/>
        <v>0</v>
      </c>
      <c r="BZ144" s="2"/>
    </row>
    <row r="145" spans="19:78" x14ac:dyDescent="0.25">
      <c r="S145" s="25"/>
      <c r="T145" s="24">
        <v>-200</v>
      </c>
      <c r="U145" s="4"/>
      <c r="V145" s="1" t="s">
        <v>18</v>
      </c>
      <c r="X145" s="17">
        <v>6</v>
      </c>
      <c r="Y145" s="17">
        <f t="shared" si="135"/>
        <v>6</v>
      </c>
      <c r="Z145" s="17" t="b">
        <f t="shared" si="152"/>
        <v>0</v>
      </c>
      <c r="AA145" s="17">
        <f t="shared" si="136"/>
        <v>75</v>
      </c>
      <c r="AB145" s="21">
        <f t="shared" si="137"/>
        <v>-120</v>
      </c>
      <c r="AC145" s="17">
        <f t="shared" si="138"/>
        <v>45</v>
      </c>
      <c r="AD145" s="17">
        <f t="shared" si="139"/>
        <v>245</v>
      </c>
      <c r="AF145" s="23">
        <f t="shared" si="140"/>
        <v>245</v>
      </c>
      <c r="AG145" s="15">
        <f t="shared" si="141"/>
        <v>0</v>
      </c>
      <c r="AH145" s="15">
        <f t="shared" si="142"/>
        <v>120</v>
      </c>
      <c r="AI145" s="15">
        <f t="shared" si="143"/>
        <v>0</v>
      </c>
      <c r="AJ145" s="15">
        <f t="shared" si="144"/>
        <v>0</v>
      </c>
      <c r="AK145" s="15">
        <f t="shared" si="145"/>
        <v>0</v>
      </c>
      <c r="AM145" s="15">
        <f t="shared" si="146"/>
        <v>6</v>
      </c>
      <c r="AN145" s="15">
        <f t="shared" si="147"/>
        <v>200</v>
      </c>
      <c r="AO145" s="15">
        <f t="shared" si="148"/>
        <v>6</v>
      </c>
      <c r="AP145" s="15" t="e">
        <f t="shared" si="149"/>
        <v>#N/A</v>
      </c>
      <c r="AQ145" s="15">
        <f t="shared" si="150"/>
        <v>345</v>
      </c>
      <c r="AR145" s="2" t="str">
        <f t="shared" si="134"/>
        <v>-200</v>
      </c>
      <c r="AW145" s="2" t="b">
        <f t="shared" si="151"/>
        <v>0</v>
      </c>
      <c r="BZ145" s="2"/>
    </row>
    <row r="146" spans="19:78" x14ac:dyDescent="0.25">
      <c r="S146" s="25"/>
      <c r="T146" s="24">
        <v>-150</v>
      </c>
      <c r="U146" s="4"/>
      <c r="V146" s="1" t="s">
        <v>18</v>
      </c>
      <c r="X146" s="17">
        <v>7</v>
      </c>
      <c r="Y146" s="17">
        <f t="shared" si="135"/>
        <v>7</v>
      </c>
      <c r="Z146" s="17" t="b">
        <f t="shared" si="152"/>
        <v>0</v>
      </c>
      <c r="AA146" s="17">
        <f t="shared" si="136"/>
        <v>-75</v>
      </c>
      <c r="AB146" s="21">
        <f t="shared" si="137"/>
        <v>-90</v>
      </c>
      <c r="AC146" s="17">
        <f t="shared" si="138"/>
        <v>-45</v>
      </c>
      <c r="AD146" s="17">
        <f t="shared" si="139"/>
        <v>155</v>
      </c>
      <c r="AF146" s="23">
        <f t="shared" si="140"/>
        <v>155</v>
      </c>
      <c r="AG146" s="15">
        <f t="shared" si="141"/>
        <v>0</v>
      </c>
      <c r="AH146" s="15">
        <f t="shared" si="142"/>
        <v>90</v>
      </c>
      <c r="AI146" s="15">
        <f t="shared" si="143"/>
        <v>0</v>
      </c>
      <c r="AJ146" s="15">
        <f t="shared" si="144"/>
        <v>0</v>
      </c>
      <c r="AK146" s="15">
        <f t="shared" si="145"/>
        <v>0</v>
      </c>
      <c r="AM146" s="15">
        <f t="shared" si="146"/>
        <v>7</v>
      </c>
      <c r="AN146" s="15">
        <f t="shared" si="147"/>
        <v>200</v>
      </c>
      <c r="AO146" s="15">
        <f t="shared" si="148"/>
        <v>7</v>
      </c>
      <c r="AP146" s="15" t="e">
        <f t="shared" si="149"/>
        <v>#N/A</v>
      </c>
      <c r="AQ146" s="15">
        <f t="shared" si="150"/>
        <v>225</v>
      </c>
      <c r="AR146" s="2" t="str">
        <f t="shared" si="134"/>
        <v>-150</v>
      </c>
      <c r="AW146" s="2" t="b">
        <f t="shared" si="151"/>
        <v>0</v>
      </c>
      <c r="BZ146" s="2"/>
    </row>
    <row r="147" spans="19:78" x14ac:dyDescent="0.25">
      <c r="S147" s="25"/>
      <c r="T147" s="24"/>
      <c r="U147" s="64" t="str">
        <f>$U$56</f>
        <v>color</v>
      </c>
      <c r="V147" s="1" t="s">
        <v>18</v>
      </c>
      <c r="X147" s="17">
        <v>8</v>
      </c>
      <c r="Y147" s="17">
        <f t="shared" si="135"/>
        <v>8</v>
      </c>
      <c r="Z147" s="17" t="b">
        <f t="shared" si="152"/>
        <v>1</v>
      </c>
      <c r="AA147" s="17">
        <f t="shared" si="136"/>
        <v>-75</v>
      </c>
      <c r="AB147" s="21">
        <f t="shared" si="137"/>
        <v>0</v>
      </c>
      <c r="AC147" s="17">
        <f t="shared" si="138"/>
        <v>-45</v>
      </c>
      <c r="AD147" s="17">
        <f t="shared" si="139"/>
        <v>155</v>
      </c>
      <c r="AF147" s="23">
        <f t="shared" si="140"/>
        <v>155</v>
      </c>
      <c r="AG147" s="15">
        <f t="shared" si="141"/>
        <v>0</v>
      </c>
      <c r="AH147" s="15">
        <f t="shared" si="142"/>
        <v>0</v>
      </c>
      <c r="AI147" s="15">
        <f t="shared" si="143"/>
        <v>0</v>
      </c>
      <c r="AJ147" s="15">
        <f t="shared" si="144"/>
        <v>45</v>
      </c>
      <c r="AK147" s="15">
        <f t="shared" si="145"/>
        <v>0</v>
      </c>
      <c r="AM147" s="15">
        <f t="shared" si="146"/>
        <v>8</v>
      </c>
      <c r="AN147" s="15">
        <f t="shared" si="147"/>
        <v>200</v>
      </c>
      <c r="AO147" s="15">
        <f t="shared" si="148"/>
        <v>8</v>
      </c>
      <c r="AP147" s="15" t="e">
        <f t="shared" si="149"/>
        <v>#N/A</v>
      </c>
      <c r="AQ147" s="15">
        <f t="shared" si="150"/>
        <v>180</v>
      </c>
      <c r="AR147" s="2" t="str">
        <f t="shared" si="134"/>
        <v>-75</v>
      </c>
      <c r="AW147" s="2" t="b">
        <f t="shared" si="151"/>
        <v>0</v>
      </c>
      <c r="BZ147" s="2"/>
    </row>
    <row r="148" spans="19:78" x14ac:dyDescent="0.25">
      <c r="S148" s="75"/>
      <c r="T148" s="76"/>
      <c r="U148" s="76"/>
      <c r="V148" s="81"/>
      <c r="X148" s="17">
        <v>9</v>
      </c>
      <c r="Y148" s="77"/>
      <c r="Z148" s="77"/>
      <c r="AA148" s="77"/>
      <c r="AB148" s="79"/>
      <c r="AC148" s="77"/>
      <c r="AD148" s="77"/>
      <c r="AF148" s="77"/>
      <c r="AG148" s="77"/>
      <c r="AH148" s="77"/>
      <c r="AI148" s="77"/>
      <c r="AJ148" s="77"/>
      <c r="AK148" s="13"/>
      <c r="AM148" s="77">
        <f t="shared" si="146"/>
        <v>9</v>
      </c>
      <c r="AN148" s="77"/>
      <c r="AO148" s="77">
        <f t="shared" si="148"/>
        <v>9</v>
      </c>
      <c r="AP148" s="77">
        <v>0</v>
      </c>
      <c r="AQ148" s="77">
        <v>0</v>
      </c>
      <c r="AR148" s="13" t="str">
        <f t="shared" si="134"/>
        <v/>
      </c>
      <c r="AW148" s="13"/>
      <c r="BZ148" s="2"/>
    </row>
    <row r="149" spans="19:78" x14ac:dyDescent="0.25">
      <c r="X149" s="13" t="s">
        <v>23</v>
      </c>
      <c r="Y149" s="16">
        <f>MAX(Y140:Y148)</f>
        <v>8</v>
      </c>
      <c r="AM149" s="2"/>
      <c r="AN149" s="2"/>
      <c r="AO149" s="2"/>
      <c r="AP149" s="2"/>
      <c r="AQ149" s="2"/>
      <c r="BZ149" s="2"/>
    </row>
    <row r="150" spans="19:78" x14ac:dyDescent="0.25">
      <c r="BZ150" s="2"/>
    </row>
    <row r="151" spans="19:78" x14ac:dyDescent="0.25">
      <c r="S151" s="44" t="s">
        <v>91</v>
      </c>
      <c r="T151" s="2"/>
      <c r="BZ151" s="2"/>
    </row>
    <row r="152" spans="19:78" x14ac:dyDescent="0.25">
      <c r="S152" s="5" t="s">
        <v>13</v>
      </c>
      <c r="T152" s="6" t="s">
        <v>10</v>
      </c>
      <c r="U152" s="7" t="s">
        <v>8</v>
      </c>
      <c r="V152" s="8" t="s">
        <v>9</v>
      </c>
      <c r="X152" s="13" t="s">
        <v>24</v>
      </c>
      <c r="Y152" s="13" t="s">
        <v>26</v>
      </c>
      <c r="Z152" s="13" t="s">
        <v>27</v>
      </c>
      <c r="AA152" s="13" t="s">
        <v>8</v>
      </c>
      <c r="AB152" s="13" t="s">
        <v>28</v>
      </c>
      <c r="AC152" s="13" t="s">
        <v>29</v>
      </c>
      <c r="AD152" s="13" t="s">
        <v>25</v>
      </c>
      <c r="AF152" s="2" t="s">
        <v>19</v>
      </c>
      <c r="AG152" s="2" t="s">
        <v>15</v>
      </c>
      <c r="AH152" s="2" t="s">
        <v>16</v>
      </c>
      <c r="AI152" s="2" t="s">
        <v>32</v>
      </c>
      <c r="AJ152" s="2" t="s">
        <v>20</v>
      </c>
      <c r="AK152" s="2" t="s">
        <v>21</v>
      </c>
      <c r="AM152" s="2" t="s">
        <v>40</v>
      </c>
      <c r="AN152" s="2" t="s">
        <v>39</v>
      </c>
      <c r="AO152" s="2" t="s">
        <v>42</v>
      </c>
      <c r="AP152" s="2" t="s">
        <v>56</v>
      </c>
      <c r="AQ152" s="2" t="s">
        <v>55</v>
      </c>
      <c r="AR152" s="2" t="s">
        <v>48</v>
      </c>
      <c r="AT152" s="2" t="s">
        <v>41</v>
      </c>
      <c r="AU152" s="2" t="s">
        <v>17</v>
      </c>
      <c r="AW152" s="2" t="s">
        <v>58</v>
      </c>
      <c r="AX152" s="2" t="s">
        <v>49</v>
      </c>
      <c r="AY152">
        <v>2</v>
      </c>
      <c r="AZ152">
        <v>2</v>
      </c>
      <c r="BA152">
        <v>2</v>
      </c>
      <c r="BB152">
        <v>3</v>
      </c>
      <c r="BC152">
        <v>3</v>
      </c>
      <c r="BD152">
        <v>3</v>
      </c>
      <c r="BE152">
        <v>4</v>
      </c>
      <c r="BF152">
        <v>4</v>
      </c>
      <c r="BG152">
        <v>4</v>
      </c>
      <c r="BH152">
        <v>5</v>
      </c>
      <c r="BI152">
        <v>5</v>
      </c>
      <c r="BJ152">
        <v>5</v>
      </c>
      <c r="BK152">
        <v>6</v>
      </c>
      <c r="BL152">
        <v>6</v>
      </c>
      <c r="BM152">
        <v>6</v>
      </c>
      <c r="BN152">
        <v>7</v>
      </c>
      <c r="BO152">
        <v>7</v>
      </c>
      <c r="BP152">
        <v>7</v>
      </c>
      <c r="BZ152" s="2"/>
    </row>
    <row r="153" spans="19:78" x14ac:dyDescent="0.25">
      <c r="S153" s="75"/>
      <c r="T153" s="76"/>
      <c r="U153" s="76"/>
      <c r="V153" s="81"/>
      <c r="X153" s="17">
        <v>1</v>
      </c>
      <c r="Y153" s="77"/>
      <c r="Z153" s="78"/>
      <c r="AA153" s="78"/>
      <c r="AB153" s="79"/>
      <c r="AC153" s="77"/>
      <c r="AD153" s="77"/>
      <c r="AF153" s="77"/>
      <c r="AG153" s="77"/>
      <c r="AH153" s="77"/>
      <c r="AI153" s="77"/>
      <c r="AJ153" s="77"/>
      <c r="AK153" s="13"/>
      <c r="AM153" s="77">
        <f>X153</f>
        <v>1</v>
      </c>
      <c r="AN153" s="77"/>
      <c r="AO153" s="77">
        <f>X153</f>
        <v>1</v>
      </c>
      <c r="AP153" s="77">
        <v>0</v>
      </c>
      <c r="AQ153" s="77">
        <v>0</v>
      </c>
      <c r="AR153" s="13" t="str">
        <f t="shared" ref="AR153:AR161" si="153">IF(Z153,TEXT(AA153,$T$17),TEXT(T153,$T$16))</f>
        <v/>
      </c>
      <c r="AT153" s="2">
        <v>1.5</v>
      </c>
      <c r="AU153" s="15">
        <f>$T$20</f>
        <v>200</v>
      </c>
      <c r="AW153" s="13"/>
      <c r="AX153" s="2" t="s">
        <v>50</v>
      </c>
      <c r="AY153">
        <v>1</v>
      </c>
      <c r="AZ153">
        <v>2</v>
      </c>
      <c r="BA153">
        <v>3</v>
      </c>
      <c r="BB153">
        <v>1</v>
      </c>
      <c r="BC153">
        <v>2</v>
      </c>
      <c r="BD153">
        <v>3</v>
      </c>
      <c r="BE153">
        <v>1</v>
      </c>
      <c r="BF153">
        <v>2</v>
      </c>
      <c r="BG153">
        <v>3</v>
      </c>
      <c r="BH153">
        <v>1</v>
      </c>
      <c r="BI153">
        <v>2</v>
      </c>
      <c r="BJ153">
        <v>3</v>
      </c>
      <c r="BK153">
        <v>1</v>
      </c>
      <c r="BL153">
        <v>2</v>
      </c>
      <c r="BM153">
        <v>3</v>
      </c>
      <c r="BN153">
        <v>1</v>
      </c>
      <c r="BO153">
        <v>2</v>
      </c>
      <c r="BP153">
        <v>3</v>
      </c>
      <c r="BZ153" s="2"/>
    </row>
    <row r="154" spans="19:78" x14ac:dyDescent="0.25">
      <c r="S154" s="25"/>
      <c r="T154" s="24">
        <v>450</v>
      </c>
      <c r="U154" s="7"/>
      <c r="V154" s="1" t="s">
        <v>18</v>
      </c>
      <c r="X154" s="17">
        <v>2</v>
      </c>
      <c r="Y154" s="17">
        <f t="shared" ref="Y154:Y160" si="154">IF(AND(ISBLANK(T154),ISBLANK(U154)),0,X154)</f>
        <v>2</v>
      </c>
      <c r="Z154" s="20" t="b">
        <v>0</v>
      </c>
      <c r="AA154" s="17">
        <f t="shared" ref="AA154:AA160" si="155">AA153+IF(Z154,0,T154)</f>
        <v>450</v>
      </c>
      <c r="AB154" s="21">
        <f t="shared" ref="AB154:AB160" si="156">T154*$T$12</f>
        <v>270</v>
      </c>
      <c r="AC154" s="17">
        <f t="shared" ref="AC154:AC160" si="157">AA154*$T$12</f>
        <v>270</v>
      </c>
      <c r="AD154" s="17">
        <f t="shared" ref="AD154:AD160" si="158">AC154+$T$20</f>
        <v>470</v>
      </c>
      <c r="AF154" s="23">
        <f t="shared" ref="AF154:AF160" si="159">IF(Z154,IF(AA154&gt;0,$T$20,$T$20+AC154),IF(AB154&gt;0,AD154-AB154,AD154))</f>
        <v>200</v>
      </c>
      <c r="AG154" s="15">
        <f t="shared" ref="AG154:AG160" si="160">IF(AND(Z154=FALSE,AB154&gt;0),ABS(AB154),0)</f>
        <v>270</v>
      </c>
      <c r="AH154" s="15">
        <f t="shared" ref="AH154:AH160" si="161">IF(AND(Z154=FALSE,AB154&lt;0),ABS(AB154),0)</f>
        <v>0</v>
      </c>
      <c r="AI154" s="15">
        <f t="shared" ref="AI154:AI160" si="162">IF(U154=$X$13,ABS(AC154),0)</f>
        <v>0</v>
      </c>
      <c r="AJ154" s="15">
        <f t="shared" ref="AJ154:AJ160" si="163">IF(AND(U154=$X$14,AC154&lt;0),ABS(AC154),0)</f>
        <v>0</v>
      </c>
      <c r="AK154" s="15">
        <f t="shared" ref="AK154:AK160" si="164">IF(AND(U154=$X$14,AC154&gt;0),ABS(AC154),0)</f>
        <v>0</v>
      </c>
      <c r="AM154" s="15">
        <f t="shared" ref="AM154:AM161" si="165">X154</f>
        <v>2</v>
      </c>
      <c r="AN154" s="15">
        <f t="shared" ref="AN154:AN160" si="166">$T$20+$U$14</f>
        <v>200</v>
      </c>
      <c r="AO154" s="15">
        <f t="shared" ref="AO154:AO161" si="167">X154</f>
        <v>2</v>
      </c>
      <c r="AP154" s="15" t="e">
        <f t="shared" ref="AP154:AP160" si="168">IF(V154=$X$18,AF154-$U$15,#N/A)</f>
        <v>#N/A</v>
      </c>
      <c r="AQ154" s="15">
        <f t="shared" ref="AQ154:AQ160" si="169">IF(V154=$X$17,AF154+SUM(AG154:AK154)+$U$15,#N/A)</f>
        <v>450</v>
      </c>
      <c r="AR154" s="2" t="str">
        <f t="shared" si="153"/>
        <v>+450</v>
      </c>
      <c r="AT154">
        <f>Y162+0.5</f>
        <v>8.5</v>
      </c>
      <c r="AU154" s="15">
        <f>$T$20</f>
        <v>200</v>
      </c>
      <c r="AW154" s="2" t="b">
        <f t="shared" ref="AW154:AW160" si="170">IF(SUM(AG154:AK154)=0,TRUE,FALSE)</f>
        <v>0</v>
      </c>
      <c r="AX154" s="2" t="s">
        <v>51</v>
      </c>
      <c r="AY154" s="22">
        <f>IF(AY153=1,AY152+$U$18,IF(AY153=2,AY152+1+IF(INDEX($AW153:$AW161,AY152+1),+$U$18,-$U$18),#N/A))</f>
        <v>2.3846153846153846</v>
      </c>
      <c r="AZ154" s="22">
        <f>IF(AZ153=1,AZ152+$U$18,IF(AZ153=2,AZ152+1+IF(INDEX($AW153:$AW161,AZ152+1),+$U$18,-$U$18),#N/A))</f>
        <v>2.6153846153846154</v>
      </c>
      <c r="BA154" s="83"/>
      <c r="BB154" s="22">
        <f>IF(BB153=1,BB152+$U$18,IF(BB153=2,BB152+1+IF(INDEX($AW153:$AW161,BB152+1),+$U$18,-$U$18),#N/A))</f>
        <v>3.3846153846153846</v>
      </c>
      <c r="BC154" s="22">
        <f>IF(BC153=1,BC152+$U$18,IF(BC153=2,BC152+1+IF(INDEX($AW153:$AW161,BC152+1),+$U$18,-$U$18),#N/A))</f>
        <v>3.6153846153846154</v>
      </c>
      <c r="BD154" s="83"/>
      <c r="BE154" s="22">
        <f>IF(BE153=1,BE152+$U$18,IF(BE153=2,BE152+1+IF(INDEX($AW153:$AW161,BE152+1),+$U$18,-$U$18),#N/A))</f>
        <v>4.384615384615385</v>
      </c>
      <c r="BF154" s="22">
        <f>IF(BF153=1,BF152+$U$18,IF(BF153=2,BF152+1+IF(INDEX($AW153:$AW161,BF152+1),+$U$18,-$U$18),#N/A))</f>
        <v>4.615384615384615</v>
      </c>
      <c r="BG154" s="83"/>
      <c r="BH154" s="22">
        <f>IF(BH153=1,BH152+$U$18,IF(BH153=2,BH152+1+IF(INDEX($AW153:$AW161,BH152+1),+$U$18,-$U$18),#N/A))</f>
        <v>5.384615384615385</v>
      </c>
      <c r="BI154" s="22">
        <f>IF(BI153=1,BI152+$U$18,IF(BI153=2,BI152+1+IF(INDEX($AW153:$AW161,BI152+1),+$U$18,-$U$18),#N/A))</f>
        <v>5.615384615384615</v>
      </c>
      <c r="BJ154" s="83"/>
      <c r="BK154" s="22">
        <f>IF(BK153=1,BK152+$U$18,IF(BK153=2,BK152+1+IF(INDEX($AW153:$AW161,BK152+1),+$U$18,-$U$18),#N/A))</f>
        <v>6.384615384615385</v>
      </c>
      <c r="BL154" s="22">
        <f>IF(BL153=1,BL152+$U$18,IF(BL153=2,BL152+1+IF(INDEX($AW153:$AW161,BL152+1),+$U$18,-$U$18),#N/A))</f>
        <v>6.615384615384615</v>
      </c>
      <c r="BM154" s="83"/>
      <c r="BN154" s="22">
        <f>IF(BN153=1,BN152+$U$18,IF(BN153=2,BN152+1+IF(INDEX($AW153:$AW161,BN152+1),+$U$18,-$U$18),#N/A))</f>
        <v>7.384615384615385</v>
      </c>
      <c r="BO154" s="22">
        <f>IF(BO153=1,BO152+$U$18,IF(BO153=2,BO152+1+IF(INDEX($AW153:$AW161,BO152+1),+$U$18,-$U$18),#N/A))</f>
        <v>7.615384615384615</v>
      </c>
      <c r="BP154" s="83"/>
      <c r="BZ154" s="2"/>
    </row>
    <row r="155" spans="19:78" x14ac:dyDescent="0.25">
      <c r="S155" s="25"/>
      <c r="T155" s="24">
        <v>-135</v>
      </c>
      <c r="U155" s="4"/>
      <c r="V155" s="1" t="s">
        <v>18</v>
      </c>
      <c r="X155" s="17">
        <v>3</v>
      </c>
      <c r="Y155" s="17">
        <f t="shared" si="154"/>
        <v>3</v>
      </c>
      <c r="Z155" s="17" t="b">
        <f t="shared" ref="Z155:Z160" si="171">IF(ISBLANK(U155),FALSE,TRUE)</f>
        <v>0</v>
      </c>
      <c r="AA155" s="17">
        <f t="shared" si="155"/>
        <v>315</v>
      </c>
      <c r="AB155" s="21">
        <f t="shared" si="156"/>
        <v>-81</v>
      </c>
      <c r="AC155" s="17">
        <f t="shared" si="157"/>
        <v>189</v>
      </c>
      <c r="AD155" s="17">
        <f t="shared" si="158"/>
        <v>389</v>
      </c>
      <c r="AF155" s="23">
        <f t="shared" si="159"/>
        <v>389</v>
      </c>
      <c r="AG155" s="15">
        <f t="shared" si="160"/>
        <v>0</v>
      </c>
      <c r="AH155" s="15">
        <f t="shared" si="161"/>
        <v>81</v>
      </c>
      <c r="AI155" s="15">
        <f t="shared" si="162"/>
        <v>0</v>
      </c>
      <c r="AJ155" s="15">
        <f t="shared" si="163"/>
        <v>0</v>
      </c>
      <c r="AK155" s="15">
        <f t="shared" si="164"/>
        <v>0</v>
      </c>
      <c r="AM155" s="15">
        <f t="shared" si="165"/>
        <v>3</v>
      </c>
      <c r="AN155" s="15">
        <f t="shared" si="166"/>
        <v>200</v>
      </c>
      <c r="AO155" s="15">
        <f t="shared" si="167"/>
        <v>3</v>
      </c>
      <c r="AP155" s="15" t="e">
        <f t="shared" si="168"/>
        <v>#N/A</v>
      </c>
      <c r="AQ155" s="15">
        <f t="shared" si="169"/>
        <v>450</v>
      </c>
      <c r="AR155" s="2" t="str">
        <f t="shared" si="153"/>
        <v>-135</v>
      </c>
      <c r="AW155" s="2" t="b">
        <f t="shared" si="170"/>
        <v>0</v>
      </c>
      <c r="AX155" s="2" t="s">
        <v>12</v>
      </c>
      <c r="AY155" s="2">
        <f>IF(AY152&lt;$Y162,INDEX($AD153:$AD161,AY152),#N/A)</f>
        <v>470</v>
      </c>
      <c r="AZ155" s="2">
        <f>IF(AZ152&lt;$Y162,INDEX($AD153:$AD161,AZ152),#N/A)</f>
        <v>470</v>
      </c>
      <c r="BA155" s="13"/>
      <c r="BB155" s="2">
        <f>IF(BB152&lt;$Y162,INDEX($AD153:$AD161,BB152),#N/A)</f>
        <v>389</v>
      </c>
      <c r="BC155" s="2">
        <f>IF(BC152&lt;$Y162,INDEX($AD153:$AD161,BC152),#N/A)</f>
        <v>389</v>
      </c>
      <c r="BD155" s="13"/>
      <c r="BE155" s="2">
        <f>IF(BE152&lt;$Y162,INDEX($AD153:$AD161,BE152),#N/A)</f>
        <v>389</v>
      </c>
      <c r="BF155" s="2">
        <f>IF(BF152&lt;$Y162,INDEX($AD153:$AD161,BF152),#N/A)</f>
        <v>389</v>
      </c>
      <c r="BG155" s="13"/>
      <c r="BH155" s="2">
        <f>IF(BH152&lt;$Y162,INDEX($AD153:$AD161,BH152),#N/A)</f>
        <v>347</v>
      </c>
      <c r="BI155" s="2">
        <f>IF(BI152&lt;$Y162,INDEX($AD153:$AD161,BI152),#N/A)</f>
        <v>347</v>
      </c>
      <c r="BJ155" s="13"/>
      <c r="BK155" s="2">
        <f>IF(BK152&lt;$Y162,INDEX($AD153:$AD161,BK152),#N/A)</f>
        <v>287</v>
      </c>
      <c r="BL155" s="2">
        <f>IF(BL152&lt;$Y162,INDEX($AD153:$AD161,BL152),#N/A)</f>
        <v>287</v>
      </c>
      <c r="BM155" s="13"/>
      <c r="BN155" s="2">
        <f>IF(BN152&lt;$Y162,INDEX($AD153:$AD161,BN152),#N/A)</f>
        <v>227</v>
      </c>
      <c r="BO155" s="2">
        <f>IF(BO152&lt;$Y162,INDEX($AD153:$AD161,BO152),#N/A)</f>
        <v>227</v>
      </c>
      <c r="BP155" s="13"/>
      <c r="BZ155" s="2"/>
    </row>
    <row r="156" spans="19:78" x14ac:dyDescent="0.25">
      <c r="S156" s="25"/>
      <c r="T156" s="24"/>
      <c r="U156" s="64" t="str">
        <f>$U$52</f>
        <v>black</v>
      </c>
      <c r="V156" s="1" t="s">
        <v>18</v>
      </c>
      <c r="X156" s="17">
        <v>4</v>
      </c>
      <c r="Y156" s="17">
        <f t="shared" si="154"/>
        <v>4</v>
      </c>
      <c r="Z156" s="17" t="b">
        <f t="shared" si="171"/>
        <v>1</v>
      </c>
      <c r="AA156" s="17">
        <f t="shared" si="155"/>
        <v>315</v>
      </c>
      <c r="AB156" s="21">
        <f t="shared" si="156"/>
        <v>0</v>
      </c>
      <c r="AC156" s="17">
        <f t="shared" si="157"/>
        <v>189</v>
      </c>
      <c r="AD156" s="17">
        <f t="shared" si="158"/>
        <v>389</v>
      </c>
      <c r="AF156" s="23">
        <f t="shared" si="159"/>
        <v>200</v>
      </c>
      <c r="AG156" s="15">
        <f t="shared" si="160"/>
        <v>0</v>
      </c>
      <c r="AH156" s="15">
        <f t="shared" si="161"/>
        <v>0</v>
      </c>
      <c r="AI156" s="15">
        <f t="shared" si="162"/>
        <v>189</v>
      </c>
      <c r="AJ156" s="15">
        <f t="shared" si="163"/>
        <v>0</v>
      </c>
      <c r="AK156" s="15">
        <f t="shared" si="164"/>
        <v>0</v>
      </c>
      <c r="AM156" s="15">
        <f t="shared" si="165"/>
        <v>4</v>
      </c>
      <c r="AN156" s="15">
        <f t="shared" si="166"/>
        <v>200</v>
      </c>
      <c r="AO156" s="15">
        <f t="shared" si="167"/>
        <v>4</v>
      </c>
      <c r="AP156" s="15" t="e">
        <f t="shared" si="168"/>
        <v>#N/A</v>
      </c>
      <c r="AQ156" s="15">
        <f t="shared" si="169"/>
        <v>369</v>
      </c>
      <c r="AR156" s="2" t="str">
        <f t="shared" si="153"/>
        <v>315</v>
      </c>
      <c r="AW156" s="2" t="b">
        <f t="shared" si="170"/>
        <v>0</v>
      </c>
      <c r="BZ156" s="2"/>
    </row>
    <row r="157" spans="19:78" x14ac:dyDescent="0.25">
      <c r="S157" s="25"/>
      <c r="T157" s="24">
        <v>-70</v>
      </c>
      <c r="U157" s="4"/>
      <c r="V157" s="1" t="s">
        <v>18</v>
      </c>
      <c r="X157" s="17">
        <v>5</v>
      </c>
      <c r="Y157" s="17">
        <f t="shared" si="154"/>
        <v>5</v>
      </c>
      <c r="Z157" s="17" t="b">
        <f t="shared" si="171"/>
        <v>0</v>
      </c>
      <c r="AA157" s="17">
        <f t="shared" si="155"/>
        <v>245</v>
      </c>
      <c r="AB157" s="21">
        <f t="shared" si="156"/>
        <v>-42</v>
      </c>
      <c r="AC157" s="17">
        <f t="shared" si="157"/>
        <v>147</v>
      </c>
      <c r="AD157" s="17">
        <f t="shared" si="158"/>
        <v>347</v>
      </c>
      <c r="AF157" s="23">
        <f t="shared" si="159"/>
        <v>347</v>
      </c>
      <c r="AG157" s="15">
        <f t="shared" si="160"/>
        <v>0</v>
      </c>
      <c r="AH157" s="15">
        <f t="shared" si="161"/>
        <v>42</v>
      </c>
      <c r="AI157" s="15">
        <f t="shared" si="162"/>
        <v>0</v>
      </c>
      <c r="AJ157" s="15">
        <f t="shared" si="163"/>
        <v>0</v>
      </c>
      <c r="AK157" s="15">
        <f t="shared" si="164"/>
        <v>0</v>
      </c>
      <c r="AM157" s="15">
        <f t="shared" si="165"/>
        <v>5</v>
      </c>
      <c r="AN157" s="15">
        <f t="shared" si="166"/>
        <v>200</v>
      </c>
      <c r="AO157" s="15">
        <f t="shared" si="167"/>
        <v>5</v>
      </c>
      <c r="AP157" s="15" t="e">
        <f t="shared" si="168"/>
        <v>#N/A</v>
      </c>
      <c r="AQ157" s="15">
        <f t="shared" si="169"/>
        <v>369</v>
      </c>
      <c r="AR157" s="2" t="str">
        <f t="shared" si="153"/>
        <v>-70</v>
      </c>
      <c r="AW157" s="2" t="b">
        <f t="shared" si="170"/>
        <v>0</v>
      </c>
      <c r="BZ157" s="2"/>
    </row>
    <row r="158" spans="19:78" x14ac:dyDescent="0.25">
      <c r="S158" s="25"/>
      <c r="T158" s="24">
        <v>-100</v>
      </c>
      <c r="U158" s="4"/>
      <c r="V158" s="1" t="s">
        <v>18</v>
      </c>
      <c r="X158" s="17">
        <v>6</v>
      </c>
      <c r="Y158" s="17">
        <f t="shared" si="154"/>
        <v>6</v>
      </c>
      <c r="Z158" s="17" t="b">
        <f t="shared" si="171"/>
        <v>0</v>
      </c>
      <c r="AA158" s="17">
        <f t="shared" si="155"/>
        <v>145</v>
      </c>
      <c r="AB158" s="21">
        <f t="shared" si="156"/>
        <v>-60</v>
      </c>
      <c r="AC158" s="17">
        <f t="shared" si="157"/>
        <v>87</v>
      </c>
      <c r="AD158" s="17">
        <f t="shared" si="158"/>
        <v>287</v>
      </c>
      <c r="AF158" s="23">
        <f t="shared" si="159"/>
        <v>287</v>
      </c>
      <c r="AG158" s="15">
        <f t="shared" si="160"/>
        <v>0</v>
      </c>
      <c r="AH158" s="15">
        <f t="shared" si="161"/>
        <v>60</v>
      </c>
      <c r="AI158" s="15">
        <f t="shared" si="162"/>
        <v>0</v>
      </c>
      <c r="AJ158" s="15">
        <f t="shared" si="163"/>
        <v>0</v>
      </c>
      <c r="AK158" s="15">
        <f t="shared" si="164"/>
        <v>0</v>
      </c>
      <c r="AM158" s="15">
        <f t="shared" si="165"/>
        <v>6</v>
      </c>
      <c r="AN158" s="15">
        <f t="shared" si="166"/>
        <v>200</v>
      </c>
      <c r="AO158" s="15">
        <f t="shared" si="167"/>
        <v>6</v>
      </c>
      <c r="AP158" s="15" t="e">
        <f t="shared" si="168"/>
        <v>#N/A</v>
      </c>
      <c r="AQ158" s="15">
        <f t="shared" si="169"/>
        <v>327</v>
      </c>
      <c r="AR158" s="2" t="str">
        <f t="shared" si="153"/>
        <v>-100</v>
      </c>
      <c r="AW158" s="2" t="b">
        <f t="shared" si="170"/>
        <v>0</v>
      </c>
      <c r="BZ158" s="2"/>
    </row>
    <row r="159" spans="19:78" x14ac:dyDescent="0.25">
      <c r="S159" s="25"/>
      <c r="T159" s="24">
        <v>-100</v>
      </c>
      <c r="U159" s="4"/>
      <c r="V159" s="1" t="s">
        <v>18</v>
      </c>
      <c r="X159" s="17">
        <v>7</v>
      </c>
      <c r="Y159" s="17">
        <f t="shared" si="154"/>
        <v>7</v>
      </c>
      <c r="Z159" s="17" t="b">
        <f t="shared" si="171"/>
        <v>0</v>
      </c>
      <c r="AA159" s="17">
        <f t="shared" si="155"/>
        <v>45</v>
      </c>
      <c r="AB159" s="21">
        <f t="shared" si="156"/>
        <v>-60</v>
      </c>
      <c r="AC159" s="17">
        <f t="shared" si="157"/>
        <v>27</v>
      </c>
      <c r="AD159" s="17">
        <f t="shared" si="158"/>
        <v>227</v>
      </c>
      <c r="AF159" s="23">
        <f t="shared" si="159"/>
        <v>227</v>
      </c>
      <c r="AG159" s="15">
        <f t="shared" si="160"/>
        <v>0</v>
      </c>
      <c r="AH159" s="15">
        <f t="shared" si="161"/>
        <v>60</v>
      </c>
      <c r="AI159" s="15">
        <f t="shared" si="162"/>
        <v>0</v>
      </c>
      <c r="AJ159" s="15">
        <f t="shared" si="163"/>
        <v>0</v>
      </c>
      <c r="AK159" s="15">
        <f t="shared" si="164"/>
        <v>0</v>
      </c>
      <c r="AM159" s="15">
        <f t="shared" si="165"/>
        <v>7</v>
      </c>
      <c r="AN159" s="15">
        <f t="shared" si="166"/>
        <v>200</v>
      </c>
      <c r="AO159" s="15">
        <f t="shared" si="167"/>
        <v>7</v>
      </c>
      <c r="AP159" s="15" t="e">
        <f t="shared" si="168"/>
        <v>#N/A</v>
      </c>
      <c r="AQ159" s="15">
        <f t="shared" si="169"/>
        <v>267</v>
      </c>
      <c r="AR159" s="2" t="str">
        <f t="shared" si="153"/>
        <v>-100</v>
      </c>
      <c r="AW159" s="2" t="b">
        <f t="shared" si="170"/>
        <v>0</v>
      </c>
      <c r="BZ159" s="2"/>
    </row>
    <row r="160" spans="19:78" x14ac:dyDescent="0.25">
      <c r="S160" s="25"/>
      <c r="T160" s="24"/>
      <c r="U160" s="64" t="str">
        <f>$U$56</f>
        <v>color</v>
      </c>
      <c r="V160" s="1" t="s">
        <v>18</v>
      </c>
      <c r="X160" s="17">
        <v>8</v>
      </c>
      <c r="Y160" s="17">
        <f t="shared" si="154"/>
        <v>8</v>
      </c>
      <c r="Z160" s="17" t="b">
        <f t="shared" si="171"/>
        <v>1</v>
      </c>
      <c r="AA160" s="17">
        <f t="shared" si="155"/>
        <v>45</v>
      </c>
      <c r="AB160" s="21">
        <f t="shared" si="156"/>
        <v>0</v>
      </c>
      <c r="AC160" s="17">
        <f t="shared" si="157"/>
        <v>27</v>
      </c>
      <c r="AD160" s="17">
        <f t="shared" si="158"/>
        <v>227</v>
      </c>
      <c r="AF160" s="23">
        <f t="shared" si="159"/>
        <v>200</v>
      </c>
      <c r="AG160" s="15">
        <f t="shared" si="160"/>
        <v>0</v>
      </c>
      <c r="AH160" s="15">
        <f t="shared" si="161"/>
        <v>0</v>
      </c>
      <c r="AI160" s="15">
        <f t="shared" si="162"/>
        <v>0</v>
      </c>
      <c r="AJ160" s="15">
        <f t="shared" si="163"/>
        <v>0</v>
      </c>
      <c r="AK160" s="15">
        <f t="shared" si="164"/>
        <v>27</v>
      </c>
      <c r="AM160" s="15">
        <f t="shared" si="165"/>
        <v>8</v>
      </c>
      <c r="AN160" s="15">
        <f t="shared" si="166"/>
        <v>200</v>
      </c>
      <c r="AO160" s="15">
        <f t="shared" si="167"/>
        <v>8</v>
      </c>
      <c r="AP160" s="15" t="e">
        <f t="shared" si="168"/>
        <v>#N/A</v>
      </c>
      <c r="AQ160" s="15">
        <f t="shared" si="169"/>
        <v>207</v>
      </c>
      <c r="AR160" s="2" t="str">
        <f t="shared" si="153"/>
        <v>45</v>
      </c>
      <c r="AW160" s="2" t="b">
        <f t="shared" si="170"/>
        <v>0</v>
      </c>
      <c r="BZ160" s="2"/>
    </row>
    <row r="161" spans="19:78" x14ac:dyDescent="0.25">
      <c r="S161" s="75"/>
      <c r="T161" s="76"/>
      <c r="U161" s="76"/>
      <c r="V161" s="81"/>
      <c r="X161" s="17">
        <v>9</v>
      </c>
      <c r="Y161" s="77"/>
      <c r="Z161" s="77"/>
      <c r="AA161" s="77"/>
      <c r="AB161" s="79"/>
      <c r="AC161" s="77"/>
      <c r="AD161" s="77"/>
      <c r="AF161" s="77"/>
      <c r="AG161" s="77"/>
      <c r="AH161" s="77"/>
      <c r="AI161" s="77"/>
      <c r="AJ161" s="77"/>
      <c r="AK161" s="13"/>
      <c r="AM161" s="77">
        <f t="shared" si="165"/>
        <v>9</v>
      </c>
      <c r="AN161" s="77"/>
      <c r="AO161" s="77">
        <f t="shared" si="167"/>
        <v>9</v>
      </c>
      <c r="AP161" s="77">
        <v>0</v>
      </c>
      <c r="AQ161" s="77">
        <v>0</v>
      </c>
      <c r="AR161" s="13" t="str">
        <f t="shared" si="153"/>
        <v/>
      </c>
      <c r="AW161" s="13"/>
      <c r="BZ161" s="2"/>
    </row>
    <row r="162" spans="19:78" x14ac:dyDescent="0.25">
      <c r="X162" s="13" t="s">
        <v>23</v>
      </c>
      <c r="Y162" s="16">
        <f>MAX(Y153:Y161)</f>
        <v>8</v>
      </c>
      <c r="AM162" s="2"/>
      <c r="AN162" s="2"/>
      <c r="AO162" s="2"/>
      <c r="AP162" s="2"/>
      <c r="AQ162" s="2"/>
      <c r="BZ162" s="2"/>
    </row>
    <row r="163" spans="19:78" x14ac:dyDescent="0.25">
      <c r="BZ163" s="2"/>
    </row>
    <row r="164" spans="19:78" x14ac:dyDescent="0.25">
      <c r="BZ164" s="2"/>
    </row>
  </sheetData>
  <conditionalFormatting sqref="T49:T57">
    <cfRule type="expression" dxfId="80" priority="81">
      <formula>U49&lt;&gt;""</formula>
    </cfRule>
  </conditionalFormatting>
  <conditionalFormatting sqref="T49">
    <cfRule type="expression" dxfId="79" priority="80">
      <formula>U49&lt;&gt;""</formula>
    </cfRule>
  </conditionalFormatting>
  <conditionalFormatting sqref="T49">
    <cfRule type="expression" dxfId="78" priority="79">
      <formula>U49&lt;&gt;""</formula>
    </cfRule>
  </conditionalFormatting>
  <conditionalFormatting sqref="U49:V49">
    <cfRule type="expression" dxfId="77" priority="78">
      <formula>V49&lt;&gt;""</formula>
    </cfRule>
  </conditionalFormatting>
  <conditionalFormatting sqref="U49:V49">
    <cfRule type="expression" dxfId="76" priority="77">
      <formula>V49&lt;&gt;""</formula>
    </cfRule>
  </conditionalFormatting>
  <conditionalFormatting sqref="T57">
    <cfRule type="expression" dxfId="75" priority="76">
      <formula>U57&lt;&gt;""</formula>
    </cfRule>
  </conditionalFormatting>
  <conditionalFormatting sqref="T57">
    <cfRule type="expression" dxfId="74" priority="75">
      <formula>U57&lt;&gt;""</formula>
    </cfRule>
  </conditionalFormatting>
  <conditionalFormatting sqref="U57:V57">
    <cfRule type="expression" dxfId="73" priority="74">
      <formula>V57&lt;&gt;""</formula>
    </cfRule>
  </conditionalFormatting>
  <conditionalFormatting sqref="U57:V57">
    <cfRule type="expression" dxfId="72" priority="73">
      <formula>V57&lt;&gt;""</formula>
    </cfRule>
  </conditionalFormatting>
  <conditionalFormatting sqref="T62:T70">
    <cfRule type="expression" dxfId="71" priority="72">
      <formula>U62&lt;&gt;""</formula>
    </cfRule>
  </conditionalFormatting>
  <conditionalFormatting sqref="T62">
    <cfRule type="expression" dxfId="70" priority="71">
      <formula>U62&lt;&gt;""</formula>
    </cfRule>
  </conditionalFormatting>
  <conditionalFormatting sqref="T62">
    <cfRule type="expression" dxfId="69" priority="70">
      <formula>U62&lt;&gt;""</formula>
    </cfRule>
  </conditionalFormatting>
  <conditionalFormatting sqref="U62:V62">
    <cfRule type="expression" dxfId="68" priority="69">
      <formula>V62&lt;&gt;""</formula>
    </cfRule>
  </conditionalFormatting>
  <conditionalFormatting sqref="U62:V62">
    <cfRule type="expression" dxfId="67" priority="68">
      <formula>V62&lt;&gt;""</formula>
    </cfRule>
  </conditionalFormatting>
  <conditionalFormatting sqref="T70">
    <cfRule type="expression" dxfId="66" priority="67">
      <formula>U70&lt;&gt;""</formula>
    </cfRule>
  </conditionalFormatting>
  <conditionalFormatting sqref="T70">
    <cfRule type="expression" dxfId="65" priority="66">
      <formula>U70&lt;&gt;""</formula>
    </cfRule>
  </conditionalFormatting>
  <conditionalFormatting sqref="U70:V70">
    <cfRule type="expression" dxfId="64" priority="65">
      <formula>V70&lt;&gt;""</formula>
    </cfRule>
  </conditionalFormatting>
  <conditionalFormatting sqref="U70:V70">
    <cfRule type="expression" dxfId="63" priority="64">
      <formula>V70&lt;&gt;""</formula>
    </cfRule>
  </conditionalFormatting>
  <conditionalFormatting sqref="T75:T83">
    <cfRule type="expression" dxfId="62" priority="63">
      <formula>U75&lt;&gt;""</formula>
    </cfRule>
  </conditionalFormatting>
  <conditionalFormatting sqref="T75">
    <cfRule type="expression" dxfId="61" priority="62">
      <formula>U75&lt;&gt;""</formula>
    </cfRule>
  </conditionalFormatting>
  <conditionalFormatting sqref="T75">
    <cfRule type="expression" dxfId="60" priority="61">
      <formula>U75&lt;&gt;""</formula>
    </cfRule>
  </conditionalFormatting>
  <conditionalFormatting sqref="U75:V75">
    <cfRule type="expression" dxfId="59" priority="60">
      <formula>V75&lt;&gt;""</formula>
    </cfRule>
  </conditionalFormatting>
  <conditionalFormatting sqref="U75:V75">
    <cfRule type="expression" dxfId="58" priority="59">
      <formula>V75&lt;&gt;""</formula>
    </cfRule>
  </conditionalFormatting>
  <conditionalFormatting sqref="T83">
    <cfRule type="expression" dxfId="57" priority="58">
      <formula>U83&lt;&gt;""</formula>
    </cfRule>
  </conditionalFormatting>
  <conditionalFormatting sqref="T83">
    <cfRule type="expression" dxfId="56" priority="57">
      <formula>U83&lt;&gt;""</formula>
    </cfRule>
  </conditionalFormatting>
  <conditionalFormatting sqref="U83:V83">
    <cfRule type="expression" dxfId="55" priority="56">
      <formula>V83&lt;&gt;""</formula>
    </cfRule>
  </conditionalFormatting>
  <conditionalFormatting sqref="U83:V83">
    <cfRule type="expression" dxfId="54" priority="55">
      <formula>V83&lt;&gt;""</formula>
    </cfRule>
  </conditionalFormatting>
  <conditionalFormatting sqref="T88:T96">
    <cfRule type="expression" dxfId="53" priority="54">
      <formula>U88&lt;&gt;""</formula>
    </cfRule>
  </conditionalFormatting>
  <conditionalFormatting sqref="T88">
    <cfRule type="expression" dxfId="52" priority="53">
      <formula>U88&lt;&gt;""</formula>
    </cfRule>
  </conditionalFormatting>
  <conditionalFormatting sqref="T88">
    <cfRule type="expression" dxfId="51" priority="52">
      <formula>U88&lt;&gt;""</formula>
    </cfRule>
  </conditionalFormatting>
  <conditionalFormatting sqref="U88:V88">
    <cfRule type="expression" dxfId="50" priority="51">
      <formula>V88&lt;&gt;""</formula>
    </cfRule>
  </conditionalFormatting>
  <conditionalFormatting sqref="U88:V88">
    <cfRule type="expression" dxfId="49" priority="50">
      <formula>V88&lt;&gt;""</formula>
    </cfRule>
  </conditionalFormatting>
  <conditionalFormatting sqref="T96">
    <cfRule type="expression" dxfId="48" priority="49">
      <formula>U96&lt;&gt;""</formula>
    </cfRule>
  </conditionalFormatting>
  <conditionalFormatting sqref="T96">
    <cfRule type="expression" dxfId="47" priority="48">
      <formula>U96&lt;&gt;""</formula>
    </cfRule>
  </conditionalFormatting>
  <conditionalFormatting sqref="U96:V96">
    <cfRule type="expression" dxfId="46" priority="47">
      <formula>V96&lt;&gt;""</formula>
    </cfRule>
  </conditionalFormatting>
  <conditionalFormatting sqref="U96:V96">
    <cfRule type="expression" dxfId="45" priority="46">
      <formula>V96&lt;&gt;""</formula>
    </cfRule>
  </conditionalFormatting>
  <conditionalFormatting sqref="T101:T109">
    <cfRule type="expression" dxfId="44" priority="45">
      <formula>U101&lt;&gt;""</formula>
    </cfRule>
  </conditionalFormatting>
  <conditionalFormatting sqref="T101">
    <cfRule type="expression" dxfId="43" priority="44">
      <formula>U101&lt;&gt;""</formula>
    </cfRule>
  </conditionalFormatting>
  <conditionalFormatting sqref="T101">
    <cfRule type="expression" dxfId="42" priority="43">
      <formula>U101&lt;&gt;""</formula>
    </cfRule>
  </conditionalFormatting>
  <conditionalFormatting sqref="U101:V101">
    <cfRule type="expression" dxfId="41" priority="42">
      <formula>V101&lt;&gt;""</formula>
    </cfRule>
  </conditionalFormatting>
  <conditionalFormatting sqref="U101:V101">
    <cfRule type="expression" dxfId="40" priority="41">
      <formula>V101&lt;&gt;""</formula>
    </cfRule>
  </conditionalFormatting>
  <conditionalFormatting sqref="T109">
    <cfRule type="expression" dxfId="39" priority="40">
      <formula>U109&lt;&gt;""</formula>
    </cfRule>
  </conditionalFormatting>
  <conditionalFormatting sqref="T109">
    <cfRule type="expression" dxfId="38" priority="39">
      <formula>U109&lt;&gt;""</formula>
    </cfRule>
  </conditionalFormatting>
  <conditionalFormatting sqref="U109:V109">
    <cfRule type="expression" dxfId="37" priority="38">
      <formula>V109&lt;&gt;""</formula>
    </cfRule>
  </conditionalFormatting>
  <conditionalFormatting sqref="U109:V109">
    <cfRule type="expression" dxfId="36" priority="37">
      <formula>V109&lt;&gt;""</formula>
    </cfRule>
  </conditionalFormatting>
  <conditionalFormatting sqref="T114:T122">
    <cfRule type="expression" dxfId="35" priority="36">
      <formula>U114&lt;&gt;""</formula>
    </cfRule>
  </conditionalFormatting>
  <conditionalFormatting sqref="T114">
    <cfRule type="expression" dxfId="34" priority="35">
      <formula>U114&lt;&gt;""</formula>
    </cfRule>
  </conditionalFormatting>
  <conditionalFormatting sqref="T114">
    <cfRule type="expression" dxfId="33" priority="34">
      <formula>U114&lt;&gt;""</formula>
    </cfRule>
  </conditionalFormatting>
  <conditionalFormatting sqref="U114:V114">
    <cfRule type="expression" dxfId="32" priority="33">
      <formula>V114&lt;&gt;""</formula>
    </cfRule>
  </conditionalFormatting>
  <conditionalFormatting sqref="U114:V114">
    <cfRule type="expression" dxfId="31" priority="32">
      <formula>V114&lt;&gt;""</formula>
    </cfRule>
  </conditionalFormatting>
  <conditionalFormatting sqref="T122">
    <cfRule type="expression" dxfId="30" priority="31">
      <formula>U122&lt;&gt;""</formula>
    </cfRule>
  </conditionalFormatting>
  <conditionalFormatting sqref="T122">
    <cfRule type="expression" dxfId="29" priority="30">
      <formula>U122&lt;&gt;""</formula>
    </cfRule>
  </conditionalFormatting>
  <conditionalFormatting sqref="U122:V122">
    <cfRule type="expression" dxfId="28" priority="29">
      <formula>V122&lt;&gt;""</formula>
    </cfRule>
  </conditionalFormatting>
  <conditionalFormatting sqref="U122:V122">
    <cfRule type="expression" dxfId="27" priority="28">
      <formula>V122&lt;&gt;""</formula>
    </cfRule>
  </conditionalFormatting>
  <conditionalFormatting sqref="T127:T135">
    <cfRule type="expression" dxfId="26" priority="27">
      <formula>U127&lt;&gt;""</formula>
    </cfRule>
  </conditionalFormatting>
  <conditionalFormatting sqref="T127">
    <cfRule type="expression" dxfId="25" priority="26">
      <formula>U127&lt;&gt;""</formula>
    </cfRule>
  </conditionalFormatting>
  <conditionalFormatting sqref="T127">
    <cfRule type="expression" dxfId="24" priority="25">
      <formula>U127&lt;&gt;""</formula>
    </cfRule>
  </conditionalFormatting>
  <conditionalFormatting sqref="U127:V127">
    <cfRule type="expression" dxfId="23" priority="24">
      <formula>V127&lt;&gt;""</formula>
    </cfRule>
  </conditionalFormatting>
  <conditionalFormatting sqref="U127:V127">
    <cfRule type="expression" dxfId="22" priority="23">
      <formula>V127&lt;&gt;""</formula>
    </cfRule>
  </conditionalFormatting>
  <conditionalFormatting sqref="T135">
    <cfRule type="expression" dxfId="21" priority="22">
      <formula>U135&lt;&gt;""</formula>
    </cfRule>
  </conditionalFormatting>
  <conditionalFormatting sqref="T135">
    <cfRule type="expression" dxfId="20" priority="21">
      <formula>U135&lt;&gt;""</formula>
    </cfRule>
  </conditionalFormatting>
  <conditionalFormatting sqref="U135:V135">
    <cfRule type="expression" dxfId="19" priority="20">
      <formula>V135&lt;&gt;""</formula>
    </cfRule>
  </conditionalFormatting>
  <conditionalFormatting sqref="U135:V135">
    <cfRule type="expression" dxfId="18" priority="19">
      <formula>V135&lt;&gt;""</formula>
    </cfRule>
  </conditionalFormatting>
  <conditionalFormatting sqref="T140:T148">
    <cfRule type="expression" dxfId="17" priority="18">
      <formula>U140&lt;&gt;""</formula>
    </cfRule>
  </conditionalFormatting>
  <conditionalFormatting sqref="T140">
    <cfRule type="expression" dxfId="16" priority="17">
      <formula>U140&lt;&gt;""</formula>
    </cfRule>
  </conditionalFormatting>
  <conditionalFormatting sqref="T140">
    <cfRule type="expression" dxfId="15" priority="16">
      <formula>U140&lt;&gt;""</formula>
    </cfRule>
  </conditionalFormatting>
  <conditionalFormatting sqref="U140:V140">
    <cfRule type="expression" dxfId="14" priority="15">
      <formula>V140&lt;&gt;""</formula>
    </cfRule>
  </conditionalFormatting>
  <conditionalFormatting sqref="U140:V140">
    <cfRule type="expression" dxfId="13" priority="14">
      <formula>V140&lt;&gt;""</formula>
    </cfRule>
  </conditionalFormatting>
  <conditionalFormatting sqref="T148">
    <cfRule type="expression" dxfId="12" priority="13">
      <formula>U148&lt;&gt;""</formula>
    </cfRule>
  </conditionalFormatting>
  <conditionalFormatting sqref="T148">
    <cfRule type="expression" dxfId="11" priority="12">
      <formula>U148&lt;&gt;""</formula>
    </cfRule>
  </conditionalFormatting>
  <conditionalFormatting sqref="U148:V148">
    <cfRule type="expression" dxfId="10" priority="11">
      <formula>V148&lt;&gt;""</formula>
    </cfRule>
  </conditionalFormatting>
  <conditionalFormatting sqref="U148:V148">
    <cfRule type="expression" dxfId="9" priority="10">
      <formula>V148&lt;&gt;""</formula>
    </cfRule>
  </conditionalFormatting>
  <conditionalFormatting sqref="T153:T161">
    <cfRule type="expression" dxfId="8" priority="9">
      <formula>U153&lt;&gt;""</formula>
    </cfRule>
  </conditionalFormatting>
  <conditionalFormatting sqref="T153">
    <cfRule type="expression" dxfId="7" priority="8">
      <formula>U153&lt;&gt;""</formula>
    </cfRule>
  </conditionalFormatting>
  <conditionalFormatting sqref="T153">
    <cfRule type="expression" dxfId="6" priority="7">
      <formula>U153&lt;&gt;""</formula>
    </cfRule>
  </conditionalFormatting>
  <conditionalFormatting sqref="U153:V153">
    <cfRule type="expression" dxfId="5" priority="6">
      <formula>V153&lt;&gt;""</formula>
    </cfRule>
  </conditionalFormatting>
  <conditionalFormatting sqref="U153:V153">
    <cfRule type="expression" dxfId="4" priority="5">
      <formula>V153&lt;&gt;""</formula>
    </cfRule>
  </conditionalFormatting>
  <conditionalFormatting sqref="T161">
    <cfRule type="expression" dxfId="3" priority="4">
      <formula>U161&lt;&gt;""</formula>
    </cfRule>
  </conditionalFormatting>
  <conditionalFormatting sqref="T161">
    <cfRule type="expression" dxfId="2" priority="3">
      <formula>U161&lt;&gt;""</formula>
    </cfRule>
  </conditionalFormatting>
  <conditionalFormatting sqref="U161:V161">
    <cfRule type="expression" dxfId="1" priority="2">
      <formula>V161&lt;&gt;""</formula>
    </cfRule>
  </conditionalFormatting>
  <conditionalFormatting sqref="U161:V161">
    <cfRule type="expression" dxfId="0" priority="1">
      <formula>V161&lt;&gt;""</formula>
    </cfRule>
  </conditionalFormatting>
  <dataValidations count="3">
    <dataValidation type="list" allowBlank="1" showInputMessage="1" showErrorMessage="1" sqref="U51:U56 U64:U69 U142:U147 U77:U82 U90:U95 U103:U108 U116:U121 U129:U134 U155:U160">
      <formula1>$X$13:$X$14</formula1>
    </dataValidation>
    <dataValidation type="list" allowBlank="1" showInputMessage="1" showErrorMessage="1" sqref="V50:V56 V141:V147 V63:V69 V76:V82 V89:V95 V102:V108 V115:V121 V128:V134 V154:V160">
      <formula1>$X$17:$X$18</formula1>
    </dataValidation>
    <dataValidation type="custom" allowBlank="1" showInputMessage="1" showErrorMessage="1" sqref="U50 U63 U76 U89 U102 U115 U128 U141 U154">
      <formula1>""""""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Hinweis</vt:lpstr>
      <vt:lpstr>1 Template</vt:lpstr>
      <vt:lpstr>2 Raster</vt:lpstr>
      <vt:lpstr>3 Schaubild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Balken Wasserfall</dc:title>
  <dc:creator/>
  <cp:lastModifiedBy/>
  <dcterms:created xsi:type="dcterms:W3CDTF">2006-09-16T00:00:00Z</dcterms:created>
  <dcterms:modified xsi:type="dcterms:W3CDTF">2011-04-26T11:45:46Z</dcterms:modified>
</cp:coreProperties>
</file>