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aso\Documents\wp-content_uploads_2016_08\"/>
    </mc:Choice>
  </mc:AlternateContent>
  <bookViews>
    <workbookView xWindow="0" yWindow="0" windowWidth="14085" windowHeight="13005" activeTab="1"/>
  </bookViews>
  <sheets>
    <sheet name="Jahresplandaten" sheetId="2" r:id="rId1"/>
    <sheet name="Kalk-Stamm" sheetId="1" r:id="rId2"/>
  </sheets>
  <definedNames>
    <definedName name="_xlnm.Print_Area" localSheetId="1">'Kalk-Stamm'!$A$3:$V$62</definedName>
  </definedNames>
  <calcPr calcId="162913"/>
</workbook>
</file>

<file path=xl/calcChain.xml><?xml version="1.0" encoding="utf-8"?>
<calcChain xmlns="http://schemas.openxmlformats.org/spreadsheetml/2006/main">
  <c r="P27" i="1" l="1"/>
  <c r="L27" i="1"/>
  <c r="K15" i="2"/>
  <c r="K20" i="2" s="1"/>
  <c r="K18" i="2"/>
  <c r="K27" i="2"/>
  <c r="I26" i="2"/>
  <c r="K24" i="2"/>
  <c r="I23" i="2"/>
  <c r="J18" i="2"/>
  <c r="I17" i="2"/>
  <c r="J15" i="2"/>
  <c r="I14" i="2"/>
  <c r="E14" i="2"/>
  <c r="R9" i="2"/>
  <c r="T25" i="2"/>
  <c r="C24" i="2"/>
  <c r="C26" i="2" s="1"/>
  <c r="F26" i="2" s="1"/>
  <c r="R17" i="2"/>
  <c r="T17" i="2" s="1"/>
  <c r="R12" i="2"/>
  <c r="T12" i="2" s="1"/>
  <c r="O10" i="2"/>
  <c r="R10" i="2" s="1"/>
  <c r="T10" i="2" s="1"/>
  <c r="T13" i="2" s="1"/>
  <c r="P10" i="2"/>
  <c r="P11" i="2" s="1"/>
  <c r="P13" i="2" s="1"/>
  <c r="P16" i="2" s="1"/>
  <c r="P19" i="2" s="1"/>
  <c r="Q10" i="2"/>
  <c r="Q11" i="2" s="1"/>
  <c r="Q13" i="2" s="1"/>
  <c r="Q16" i="2" s="1"/>
  <c r="Q19" i="2" s="1"/>
  <c r="R14" i="2"/>
  <c r="T14" i="2" s="1"/>
  <c r="R20" i="2"/>
  <c r="R22" i="2"/>
  <c r="R27" i="1"/>
  <c r="P28" i="1"/>
  <c r="R28" i="1"/>
  <c r="T28" i="1" s="1"/>
  <c r="U28" i="1"/>
  <c r="P29" i="1"/>
  <c r="R29" i="1"/>
  <c r="T29" i="1" s="1"/>
  <c r="P30" i="1"/>
  <c r="U30" i="1" s="1"/>
  <c r="R30" i="1"/>
  <c r="R11" i="1"/>
  <c r="T11" i="1" s="1"/>
  <c r="U11" i="1" s="1"/>
  <c r="R12" i="1"/>
  <c r="T12" i="1" s="1"/>
  <c r="R13" i="1"/>
  <c r="T13" i="1"/>
  <c r="U13" i="1" s="1"/>
  <c r="R16" i="1"/>
  <c r="T16" i="1" s="1"/>
  <c r="R17" i="1"/>
  <c r="T17" i="1"/>
  <c r="U17" i="1" s="1"/>
  <c r="R18" i="1"/>
  <c r="T18" i="1" s="1"/>
  <c r="U21" i="1"/>
  <c r="U22" i="1"/>
  <c r="U23" i="1"/>
  <c r="K27" i="1"/>
  <c r="K28" i="1"/>
  <c r="M28" i="1" s="1"/>
  <c r="L28" i="1"/>
  <c r="L34" i="1" s="1"/>
  <c r="K29" i="1"/>
  <c r="L29" i="1"/>
  <c r="K30" i="1"/>
  <c r="L30" i="1"/>
  <c r="J11" i="1"/>
  <c r="J34" i="1" s="1"/>
  <c r="M11" i="1"/>
  <c r="J12" i="1"/>
  <c r="M12" i="1" s="1"/>
  <c r="J13" i="1"/>
  <c r="M13" i="1" s="1"/>
  <c r="J16" i="1"/>
  <c r="M16" i="1" s="1"/>
  <c r="J17" i="1"/>
  <c r="M17" i="1"/>
  <c r="J18" i="1"/>
  <c r="M18" i="1"/>
  <c r="M21" i="1"/>
  <c r="M22" i="1"/>
  <c r="M23" i="1"/>
  <c r="T30" i="1"/>
  <c r="T27" i="1"/>
  <c r="Q27" i="1"/>
  <c r="V27" i="1" s="1"/>
  <c r="Q28" i="1"/>
  <c r="V28" i="1" s="1"/>
  <c r="Q29" i="1"/>
  <c r="V29" i="1" s="1"/>
  <c r="V33" i="1" s="1"/>
  <c r="Q30" i="1"/>
  <c r="V30" i="1" s="1"/>
  <c r="O7" i="1"/>
  <c r="V23" i="1"/>
  <c r="V22" i="1"/>
  <c r="V21" i="1"/>
  <c r="S7" i="1"/>
  <c r="T7" i="1" s="1"/>
  <c r="I7" i="1"/>
  <c r="P7" i="1" s="1"/>
  <c r="Q7" i="1" s="1"/>
  <c r="F31" i="1"/>
  <c r="U29" i="1" l="1"/>
  <c r="Q34" i="1"/>
  <c r="M29" i="1"/>
  <c r="F24" i="2"/>
  <c r="C25" i="2"/>
  <c r="F25" i="2" s="1"/>
  <c r="T16" i="2"/>
  <c r="T18" i="2" s="1"/>
  <c r="H43" i="1" s="1"/>
  <c r="R43" i="1" s="1"/>
  <c r="P15" i="2"/>
  <c r="Q15" i="2"/>
  <c r="K34" i="1"/>
  <c r="P18" i="2"/>
  <c r="R11" i="2"/>
  <c r="R13" i="2" s="1"/>
  <c r="R16" i="2" s="1"/>
  <c r="R19" i="2" s="1"/>
  <c r="R24" i="2" s="1"/>
  <c r="R27" i="2" s="1"/>
  <c r="M25" i="1"/>
  <c r="M30" i="1"/>
  <c r="P34" i="1"/>
  <c r="U18" i="1"/>
  <c r="V18" i="1"/>
  <c r="U12" i="1"/>
  <c r="V12" i="1"/>
  <c r="T19" i="2"/>
  <c r="U16" i="1"/>
  <c r="V16" i="1"/>
  <c r="U25" i="1"/>
  <c r="T15" i="2"/>
  <c r="H38" i="1" s="1"/>
  <c r="R38" i="1" s="1"/>
  <c r="J7" i="1"/>
  <c r="K7" i="1" s="1"/>
  <c r="L7" i="1" s="1"/>
  <c r="M7" i="1" s="1"/>
  <c r="V11" i="1"/>
  <c r="V17" i="1"/>
  <c r="T34" i="1"/>
  <c r="Q18" i="2"/>
  <c r="R26" i="2"/>
  <c r="N52" i="1" s="1"/>
  <c r="M27" i="1"/>
  <c r="M33" i="1" s="1"/>
  <c r="M34" i="1" s="1"/>
  <c r="U27" i="1"/>
  <c r="U33" i="1" s="1"/>
  <c r="O15" i="2"/>
  <c r="U7" i="1"/>
  <c r="V7" i="1" s="1"/>
  <c r="V13" i="1"/>
  <c r="O11" i="2"/>
  <c r="O13" i="2" s="1"/>
  <c r="O16" i="2" s="1"/>
  <c r="O19" i="2" s="1"/>
  <c r="O18" i="2"/>
  <c r="U59" i="1" l="1"/>
  <c r="V59" i="1" s="1"/>
  <c r="T23" i="2"/>
  <c r="H48" i="1" s="1"/>
  <c r="T24" i="2"/>
  <c r="T21" i="2"/>
  <c r="H47" i="1" s="1"/>
  <c r="U34" i="1"/>
  <c r="U36" i="1" s="1"/>
  <c r="V25" i="1"/>
  <c r="V34" i="1" s="1"/>
  <c r="V36" i="1" s="1"/>
  <c r="V38" i="1" l="1"/>
  <c r="V40" i="1" s="1"/>
  <c r="U38" i="1"/>
  <c r="U40" i="1" s="1"/>
  <c r="T27" i="2"/>
  <c r="T26" i="2"/>
  <c r="H52" i="1" s="1"/>
  <c r="U43" i="1" l="1"/>
  <c r="U45" i="1" s="1"/>
  <c r="U48" i="1" l="1"/>
  <c r="U47" i="1"/>
  <c r="U50" i="1" s="1"/>
  <c r="U52" i="1" l="1"/>
  <c r="U54" i="1" s="1"/>
  <c r="U61" i="1" s="1"/>
  <c r="V61" i="1" s="1"/>
</calcChain>
</file>

<file path=xl/sharedStrings.xml><?xml version="1.0" encoding="utf-8"?>
<sst xmlns="http://schemas.openxmlformats.org/spreadsheetml/2006/main" count="180" uniqueCount="131">
  <si>
    <t>Komponenten /</t>
  </si>
  <si>
    <t>Proko</t>
  </si>
  <si>
    <t>Bezeichnung</t>
  </si>
  <si>
    <t>Menge</t>
  </si>
  <si>
    <t>Preis</t>
  </si>
  <si>
    <t>KOSAs</t>
  </si>
  <si>
    <t>Kosten</t>
  </si>
  <si>
    <t>2*3</t>
  </si>
  <si>
    <t>4*5</t>
  </si>
  <si>
    <t>h</t>
  </si>
  <si>
    <t>Summe Stückliste</t>
  </si>
  <si>
    <t>Montage</t>
  </si>
  <si>
    <t>Malerei</t>
  </si>
  <si>
    <t>Prüfung</t>
  </si>
  <si>
    <t>Fertigstellung</t>
  </si>
  <si>
    <t>Total Kapazität</t>
  </si>
  <si>
    <t>Summe Arbeitsplan</t>
  </si>
  <si>
    <t>12a</t>
  </si>
  <si>
    <t>12b</t>
  </si>
  <si>
    <t>Bilanz.</t>
  </si>
  <si>
    <t>Kalk.</t>
  </si>
  <si>
    <t>Ziel-DB für Struko</t>
  </si>
  <si>
    <t>kalk.</t>
  </si>
  <si>
    <t>€</t>
  </si>
  <si>
    <t>Sonst. dir. Struko</t>
  </si>
  <si>
    <t>Zukaufteile:</t>
  </si>
  <si>
    <t>A</t>
  </si>
  <si>
    <t>B</t>
  </si>
  <si>
    <t>C</t>
  </si>
  <si>
    <t>Eigene Komponenten</t>
  </si>
  <si>
    <t>Rohstoffe:</t>
  </si>
  <si>
    <t>AA</t>
  </si>
  <si>
    <t>BB</t>
  </si>
  <si>
    <t>CC</t>
  </si>
  <si>
    <t>AAA</t>
  </si>
  <si>
    <t>BBB</t>
  </si>
  <si>
    <t>CCC</t>
  </si>
  <si>
    <t>SOP's</t>
  </si>
  <si>
    <t xml:space="preserve">Anwendungsentwicklung </t>
  </si>
  <si>
    <t>Summe Herstellkosten I</t>
  </si>
  <si>
    <t>Zwischensummen</t>
  </si>
  <si>
    <t>Summe Herstellkosten II / Herstellungskosten</t>
  </si>
  <si>
    <t>Versand, Ausgangsfracht</t>
  </si>
  <si>
    <t>Lager, Verpackung und Bereitstellung,</t>
  </si>
  <si>
    <t>Unterer Interventionspunkt</t>
  </si>
  <si>
    <t>Verwaltung und Soziales</t>
  </si>
  <si>
    <t>Vertrieb inkl. Außenläger und Marktforschung</t>
  </si>
  <si>
    <t>Mindestdeckung (ohne Kapitaldienst)</t>
  </si>
  <si>
    <t>Deckungsbeitrag</t>
  </si>
  <si>
    <t>Ziel Verkaupfspreis (VKP)</t>
  </si>
  <si>
    <t>Auszug aus der KST - Planung</t>
  </si>
  <si>
    <t>SOP's:</t>
  </si>
  <si>
    <t>Bestellungen</t>
  </si>
  <si>
    <t xml:space="preserve">Teilprozess Nr.: </t>
  </si>
  <si>
    <t>Auszug aus der Prozessliste</t>
  </si>
  <si>
    <t>Mat.Nr.</t>
  </si>
  <si>
    <t>Summe</t>
  </si>
  <si>
    <t>13*14</t>
  </si>
  <si>
    <t>16a</t>
  </si>
  <si>
    <t>12a+15</t>
  </si>
  <si>
    <t>16b</t>
  </si>
  <si>
    <t>12b+15</t>
  </si>
  <si>
    <t>A-Teil</t>
  </si>
  <si>
    <t>Äqui-</t>
  </si>
  <si>
    <t>Ziffer</t>
  </si>
  <si>
    <t>Tarif /</t>
  </si>
  <si>
    <t>KOSA</t>
  </si>
  <si>
    <t>Bestell-</t>
  </si>
  <si>
    <t>Ziel-DB</t>
  </si>
  <si>
    <t>je Einh.</t>
  </si>
  <si>
    <t>Kostenstelle Einkauf</t>
  </si>
  <si>
    <t>Ergebnis - Planung verkürzt</t>
  </si>
  <si>
    <t>Umsatz</t>
  </si>
  <si>
    <t>Struko</t>
  </si>
  <si>
    <t>Anw. Entwicklung</t>
  </si>
  <si>
    <t>Lager, Versand, ...</t>
  </si>
  <si>
    <t>DB II</t>
  </si>
  <si>
    <t>DB I</t>
  </si>
  <si>
    <t>Subtotal</t>
  </si>
  <si>
    <t>in Prozent</t>
  </si>
  <si>
    <t>Vertrieb, Mafo</t>
  </si>
  <si>
    <t>Verwaltung</t>
  </si>
  <si>
    <t>DB III</t>
  </si>
  <si>
    <t>B-Teil</t>
  </si>
  <si>
    <t>C-Teil</t>
  </si>
  <si>
    <t>Produktgruppe</t>
  </si>
  <si>
    <t>Möglicher Verkaufspreis (Kunde zahlt maximal)</t>
  </si>
  <si>
    <t>Teil-Prozess KOSA:</t>
  </si>
  <si>
    <t>kumuliert</t>
  </si>
  <si>
    <t>gesamt</t>
  </si>
  <si>
    <r>
      <t xml:space="preserve"> für Produktgruppe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      =</t>
    </r>
  </si>
  <si>
    <t>KOSA's</t>
  </si>
  <si>
    <t>4*6</t>
  </si>
  <si>
    <t>Proko Mat.</t>
  </si>
  <si>
    <t>Leist.-Art /</t>
  </si>
  <si>
    <t>Bezugsgr.</t>
  </si>
  <si>
    <t>Pers.</t>
  </si>
  <si>
    <t>Sonst.</t>
  </si>
  <si>
    <t>Abschreibung</t>
  </si>
  <si>
    <t>Ges.</t>
  </si>
  <si>
    <t>E.</t>
  </si>
  <si>
    <t>Mat.</t>
  </si>
  <si>
    <t>Stk</t>
  </si>
  <si>
    <t>kg</t>
  </si>
  <si>
    <t>7+8+9</t>
  </si>
  <si>
    <t>11a</t>
  </si>
  <si>
    <t>11b</t>
  </si>
  <si>
    <t xml:space="preserve"> Gesamtdurchschnitt laut Budget      *</t>
  </si>
  <si>
    <t xml:space="preserve"> Gesamtdurchschnitt laut Budget</t>
  </si>
  <si>
    <t>bilanz.</t>
  </si>
  <si>
    <t>Planmenge:</t>
  </si>
  <si>
    <t>Plankosten:</t>
  </si>
  <si>
    <t>Kostenstelle Montage</t>
  </si>
  <si>
    <t>KOA</t>
  </si>
  <si>
    <t>Sachkosten</t>
  </si>
  <si>
    <t>Kalk. Abschr.</t>
  </si>
  <si>
    <t>Personalkosten</t>
  </si>
  <si>
    <t>Leistungsart:</t>
  </si>
  <si>
    <t>Leistungsmenge:</t>
  </si>
  <si>
    <t>Montagestunden</t>
  </si>
  <si>
    <t>Bilanz. Abschr.</t>
  </si>
  <si>
    <t>TP</t>
  </si>
  <si>
    <t>Nr.</t>
  </si>
  <si>
    <t>ROS-Ziel bzw. als Kostenaufschlag</t>
  </si>
  <si>
    <t>Management Erfolg bzw. Gesamtkostensumme</t>
  </si>
  <si>
    <t>Zuschlag für ROI - Ziel</t>
  </si>
  <si>
    <t xml:space="preserve"> entspricht der Ziel-Umsatzrendite von:</t>
  </si>
  <si>
    <t>ROI-Ziel (absolut ... 14% auf 25.000)</t>
  </si>
  <si>
    <t>Daten aus der Jahresplanung als Grundlage für die Kostensätze und Zuschlagsätze für die Kalkulation</t>
  </si>
  <si>
    <t>Kalkulation eines Produktes der Produktgruppe A zur Bestimmung der Proko, der Herstellungskosten und des Zielverkaufspreises</t>
  </si>
  <si>
    <t>Abweichung = möglicher VKP - Ziel VKP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</si>
</sst>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"/>
    <numFmt numFmtId="166" formatCode="0.0%"/>
    <numFmt numFmtId="167" formatCode="#,##0&quot;  &quot;"/>
    <numFmt numFmtId="168" formatCode="&quot;=&quot;0%"/>
  </numFmts>
  <fonts count="11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1" fontId="0" fillId="0" borderId="0"/>
    <xf numFmtId="9" fontId="3" fillId="0" borderId="0" applyFont="0" applyFill="0" applyBorder="0" applyAlignment="0" applyProtection="0"/>
  </cellStyleXfs>
  <cellXfs count="235">
    <xf numFmtId="1" fontId="0" fillId="0" borderId="0" xfId="0"/>
    <xf numFmtId="3" fontId="4" fillId="0" borderId="0" xfId="0" quotePrefix="1" applyNumberFormat="1" applyFont="1" applyBorder="1" applyAlignment="1">
      <alignment horizontal="left"/>
    </xf>
    <xf numFmtId="3" fontId="1" fillId="0" borderId="0" xfId="0" applyNumberFormat="1" applyFont="1" applyBorder="1" applyAlignment="1"/>
    <xf numFmtId="3" fontId="3" fillId="0" borderId="0" xfId="0" applyNumberFormat="1" applyFont="1" applyBorder="1" applyAlignment="1"/>
    <xf numFmtId="3" fontId="3" fillId="0" borderId="0" xfId="0" applyNumberFormat="1" applyFont="1" applyBorder="1" applyAlignment="1">
      <alignment horizontal="centerContinuous" vertical="center"/>
    </xf>
    <xf numFmtId="3" fontId="3" fillId="0" borderId="0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Continuous" vertical="center"/>
    </xf>
    <xf numFmtId="3" fontId="3" fillId="0" borderId="2" xfId="0" applyNumberFormat="1" applyFont="1" applyBorder="1" applyAlignment="1">
      <alignment horizontal="centerContinuous" vertical="center"/>
    </xf>
    <xf numFmtId="3" fontId="3" fillId="0" borderId="1" xfId="0" quotePrefix="1" applyNumberFormat="1" applyFont="1" applyBorder="1" applyAlignment="1">
      <alignment horizontal="centerContinuous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5" fontId="6" fillId="0" borderId="13" xfId="0" applyNumberFormat="1" applyFont="1" applyBorder="1" applyAlignment="1">
      <alignment vertical="center"/>
    </xf>
    <xf numFmtId="3" fontId="1" fillId="0" borderId="14" xfId="0" applyNumberFormat="1" applyFont="1" applyBorder="1" applyAlignment="1">
      <alignment vertical="center"/>
    </xf>
    <xf numFmtId="3" fontId="1" fillId="0" borderId="15" xfId="0" applyNumberFormat="1" applyFont="1" applyBorder="1" applyAlignment="1">
      <alignment vertical="center"/>
    </xf>
    <xf numFmtId="3" fontId="3" fillId="0" borderId="0" xfId="0" applyNumberFormat="1" applyFont="1"/>
    <xf numFmtId="3" fontId="3" fillId="0" borderId="16" xfId="0" applyNumberFormat="1" applyFont="1" applyBorder="1"/>
    <xf numFmtId="3" fontId="3" fillId="0" borderId="0" xfId="0" applyNumberFormat="1" applyFont="1" applyBorder="1"/>
    <xf numFmtId="165" fontId="1" fillId="0" borderId="15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vertical="center"/>
    </xf>
    <xf numFmtId="3" fontId="2" fillId="0" borderId="18" xfId="0" applyNumberFormat="1" applyFont="1" applyBorder="1" applyAlignment="1">
      <alignment vertical="center"/>
    </xf>
    <xf numFmtId="3" fontId="6" fillId="0" borderId="18" xfId="0" applyNumberFormat="1" applyFont="1" applyBorder="1" applyAlignment="1">
      <alignment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18" xfId="0" quotePrefix="1" applyNumberFormat="1" applyFont="1" applyBorder="1" applyAlignment="1">
      <alignment horizontal="left" vertical="center"/>
    </xf>
    <xf numFmtId="3" fontId="3" fillId="0" borderId="20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horizontal="center" vertical="center"/>
    </xf>
    <xf numFmtId="3" fontId="6" fillId="0" borderId="16" xfId="0" quotePrefix="1" applyNumberFormat="1" applyFont="1" applyBorder="1" applyAlignment="1">
      <alignment horizontal="left" vertical="center"/>
    </xf>
    <xf numFmtId="4" fontId="6" fillId="0" borderId="4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166" fontId="3" fillId="0" borderId="0" xfId="0" applyNumberFormat="1" applyFont="1" applyBorder="1"/>
    <xf numFmtId="3" fontId="1" fillId="0" borderId="0" xfId="0" applyNumberFormat="1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3" fontId="1" fillId="0" borderId="20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3" fontId="1" fillId="0" borderId="16" xfId="0" applyNumberFormat="1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3" fontId="8" fillId="0" borderId="16" xfId="0" applyNumberFormat="1" applyFont="1" applyBorder="1"/>
    <xf numFmtId="3" fontId="3" fillId="0" borderId="18" xfId="0" applyNumberFormat="1" applyFont="1" applyBorder="1"/>
    <xf numFmtId="166" fontId="8" fillId="0" borderId="18" xfId="0" applyNumberFormat="1" applyFont="1" applyBorder="1"/>
    <xf numFmtId="165" fontId="1" fillId="0" borderId="22" xfId="0" applyNumberFormat="1" applyFont="1" applyBorder="1" applyAlignment="1">
      <alignment vertical="center"/>
    </xf>
    <xf numFmtId="3" fontId="1" fillId="0" borderId="23" xfId="0" applyNumberFormat="1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165" fontId="1" fillId="0" borderId="24" xfId="0" applyNumberFormat="1" applyFont="1" applyBorder="1" applyAlignment="1">
      <alignment vertical="center"/>
    </xf>
    <xf numFmtId="3" fontId="8" fillId="0" borderId="23" xfId="0" applyNumberFormat="1" applyFont="1" applyBorder="1"/>
    <xf numFmtId="3" fontId="3" fillId="0" borderId="24" xfId="0" applyNumberFormat="1" applyFont="1" applyBorder="1"/>
    <xf numFmtId="3" fontId="8" fillId="0" borderId="14" xfId="0" applyNumberFormat="1" applyFont="1" applyBorder="1"/>
    <xf numFmtId="3" fontId="3" fillId="0" borderId="15" xfId="0" applyNumberFormat="1" applyFont="1" applyBorder="1"/>
    <xf numFmtId="1" fontId="9" fillId="0" borderId="0" xfId="0" applyFont="1"/>
    <xf numFmtId="165" fontId="6" fillId="0" borderId="25" xfId="0" applyNumberFormat="1" applyFont="1" applyBorder="1" applyAlignment="1">
      <alignment vertical="center"/>
    </xf>
    <xf numFmtId="165" fontId="6" fillId="0" borderId="18" xfId="0" applyNumberFormat="1" applyFont="1" applyBorder="1" applyAlignment="1">
      <alignment vertical="center"/>
    </xf>
    <xf numFmtId="165" fontId="6" fillId="0" borderId="19" xfId="0" applyNumberFormat="1" applyFont="1" applyBorder="1" applyAlignment="1">
      <alignment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1" fontId="0" fillId="0" borderId="27" xfId="0" applyBorder="1" applyAlignment="1">
      <alignment horizontal="center"/>
    </xf>
    <xf numFmtId="1" fontId="0" fillId="0" borderId="3" xfId="0" applyBorder="1" applyAlignment="1">
      <alignment horizontal="center"/>
    </xf>
    <xf numFmtId="1" fontId="0" fillId="0" borderId="28" xfId="0" applyBorder="1" applyAlignment="1">
      <alignment horizontal="center"/>
    </xf>
    <xf numFmtId="1" fontId="0" fillId="0" borderId="29" xfId="0" applyBorder="1"/>
    <xf numFmtId="1" fontId="0" fillId="0" borderId="5" xfId="0" applyBorder="1"/>
    <xf numFmtId="1" fontId="0" fillId="0" borderId="30" xfId="0" applyBorder="1"/>
    <xf numFmtId="1" fontId="0" fillId="0" borderId="5" xfId="0" applyBorder="1" applyAlignment="1"/>
    <xf numFmtId="9" fontId="0" fillId="0" borderId="5" xfId="1" applyFont="1" applyBorder="1"/>
    <xf numFmtId="1" fontId="0" fillId="0" borderId="31" xfId="0" applyBorder="1"/>
    <xf numFmtId="1" fontId="0" fillId="0" borderId="32" xfId="0" applyBorder="1"/>
    <xf numFmtId="1" fontId="0" fillId="0" borderId="33" xfId="0" applyBorder="1"/>
    <xf numFmtId="1" fontId="0" fillId="0" borderId="31" xfId="0" applyBorder="1" applyAlignment="1">
      <alignment horizontal="center"/>
    </xf>
    <xf numFmtId="1" fontId="0" fillId="0" borderId="32" xfId="0" applyBorder="1" applyAlignment="1">
      <alignment horizontal="center"/>
    </xf>
    <xf numFmtId="1" fontId="0" fillId="0" borderId="33" xfId="0" applyBorder="1" applyAlignment="1">
      <alignment horizontal="center"/>
    </xf>
    <xf numFmtId="1" fontId="0" fillId="0" borderId="20" xfId="0" applyBorder="1"/>
    <xf numFmtId="1" fontId="0" fillId="0" borderId="1" xfId="0" applyBorder="1"/>
    <xf numFmtId="1" fontId="0" fillId="0" borderId="17" xfId="0" applyBorder="1"/>
    <xf numFmtId="1" fontId="8" fillId="0" borderId="16" xfId="0" applyFont="1" applyBorder="1"/>
    <xf numFmtId="1" fontId="0" fillId="0" borderId="0" xfId="0" applyBorder="1"/>
    <xf numFmtId="1" fontId="0" fillId="0" borderId="18" xfId="0" applyBorder="1"/>
    <xf numFmtId="1" fontId="0" fillId="0" borderId="16" xfId="0" applyBorder="1"/>
    <xf numFmtId="1" fontId="0" fillId="0" borderId="0" xfId="0" applyBorder="1" applyAlignment="1"/>
    <xf numFmtId="1" fontId="0" fillId="0" borderId="14" xfId="0" applyBorder="1"/>
    <xf numFmtId="1" fontId="0" fillId="0" borderId="15" xfId="0" applyBorder="1"/>
    <xf numFmtId="1" fontId="0" fillId="0" borderId="22" xfId="0" applyBorder="1"/>
    <xf numFmtId="1" fontId="0" fillId="0" borderId="0" xfId="0" applyAlignment="1"/>
    <xf numFmtId="1" fontId="9" fillId="0" borderId="0" xfId="0" applyFont="1" applyAlignment="1"/>
    <xf numFmtId="1" fontId="0" fillId="0" borderId="0" xfId="0" applyBorder="1" applyAlignment="1">
      <alignment horizontal="center"/>
    </xf>
    <xf numFmtId="166" fontId="8" fillId="0" borderId="0" xfId="1" applyNumberFormat="1" applyFont="1" applyBorder="1"/>
    <xf numFmtId="166" fontId="6" fillId="0" borderId="0" xfId="1" applyNumberFormat="1" applyFont="1" applyBorder="1"/>
    <xf numFmtId="1" fontId="4" fillId="0" borderId="0" xfId="0" applyFont="1"/>
    <xf numFmtId="1" fontId="0" fillId="2" borderId="1" xfId="0" applyFill="1" applyBorder="1"/>
    <xf numFmtId="1" fontId="0" fillId="2" borderId="0" xfId="0" applyFill="1" applyBorder="1" applyAlignment="1">
      <alignment horizontal="center"/>
    </xf>
    <xf numFmtId="1" fontId="0" fillId="2" borderId="0" xfId="0" applyFill="1" applyBorder="1"/>
    <xf numFmtId="166" fontId="8" fillId="2" borderId="0" xfId="1" applyNumberFormat="1" applyFont="1" applyFill="1" applyBorder="1"/>
    <xf numFmtId="3" fontId="0" fillId="0" borderId="0" xfId="0" applyNumberFormat="1" applyBorder="1"/>
    <xf numFmtId="3" fontId="0" fillId="2" borderId="0" xfId="0" applyNumberFormat="1" applyFill="1" applyBorder="1"/>
    <xf numFmtId="3" fontId="8" fillId="2" borderId="8" xfId="0" applyNumberFormat="1" applyFont="1" applyFill="1" applyBorder="1"/>
    <xf numFmtId="3" fontId="0" fillId="0" borderId="8" xfId="0" applyNumberFormat="1" applyBorder="1"/>
    <xf numFmtId="3" fontId="8" fillId="2" borderId="0" xfId="0" applyNumberFormat="1" applyFont="1" applyFill="1" applyBorder="1"/>
    <xf numFmtId="3" fontId="0" fillId="2" borderId="34" xfId="0" applyNumberFormat="1" applyFill="1" applyBorder="1"/>
    <xf numFmtId="3" fontId="0" fillId="0" borderId="34" xfId="0" applyNumberFormat="1" applyBorder="1"/>
    <xf numFmtId="3" fontId="7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3" fillId="0" borderId="35" xfId="0" applyNumberFormat="1" applyFont="1" applyBorder="1" applyAlignment="1">
      <alignment horizontal="centerContinuous" vertical="center"/>
    </xf>
    <xf numFmtId="3" fontId="3" fillId="0" borderId="36" xfId="0" applyNumberFormat="1" applyFont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3" fontId="7" fillId="0" borderId="36" xfId="0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vertical="center"/>
    </xf>
    <xf numFmtId="3" fontId="2" fillId="0" borderId="36" xfId="0" applyNumberFormat="1" applyFont="1" applyBorder="1" applyAlignment="1">
      <alignment vertical="center"/>
    </xf>
    <xf numFmtId="165" fontId="6" fillId="0" borderId="36" xfId="0" applyNumberFormat="1" applyFont="1" applyBorder="1" applyAlignment="1">
      <alignment vertical="center"/>
    </xf>
    <xf numFmtId="3" fontId="3" fillId="0" borderId="38" xfId="0" applyNumberFormat="1" applyFont="1" applyBorder="1" applyAlignment="1">
      <alignment horizontal="centerContinuous" vertical="center"/>
    </xf>
    <xf numFmtId="3" fontId="3" fillId="0" borderId="39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3" fontId="7" fillId="0" borderId="39" xfId="0" applyNumberFormat="1" applyFont="1" applyBorder="1" applyAlignment="1">
      <alignment horizontal="center" vertical="center"/>
    </xf>
    <xf numFmtId="3" fontId="3" fillId="0" borderId="40" xfId="0" applyNumberFormat="1" applyFont="1" applyBorder="1" applyAlignment="1">
      <alignment vertical="center"/>
    </xf>
    <xf numFmtId="3" fontId="2" fillId="0" borderId="39" xfId="0" applyNumberFormat="1" applyFont="1" applyBorder="1" applyAlignment="1">
      <alignment vertical="center"/>
    </xf>
    <xf numFmtId="165" fontId="6" fillId="0" borderId="39" xfId="0" applyNumberFormat="1" applyFont="1" applyBorder="1" applyAlignment="1">
      <alignment vertical="center"/>
    </xf>
    <xf numFmtId="165" fontId="6" fillId="0" borderId="40" xfId="0" applyNumberFormat="1" applyFont="1" applyBorder="1" applyAlignment="1">
      <alignment vertical="center"/>
    </xf>
    <xf numFmtId="3" fontId="6" fillId="0" borderId="36" xfId="0" applyNumberFormat="1" applyFont="1" applyBorder="1" applyAlignment="1">
      <alignment horizontal="center" vertical="center"/>
    </xf>
    <xf numFmtId="3" fontId="6" fillId="0" borderId="36" xfId="0" applyNumberFormat="1" applyFont="1" applyBorder="1" applyAlignment="1">
      <alignment vertical="center"/>
    </xf>
    <xf numFmtId="3" fontId="6" fillId="0" borderId="41" xfId="0" applyNumberFormat="1" applyFont="1" applyBorder="1" applyAlignment="1">
      <alignment horizontal="center" vertical="center"/>
    </xf>
    <xf numFmtId="3" fontId="6" fillId="0" borderId="39" xfId="0" applyNumberFormat="1" applyFont="1" applyBorder="1" applyAlignment="1">
      <alignment vertical="center"/>
    </xf>
    <xf numFmtId="3" fontId="6" fillId="0" borderId="40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165" fontId="6" fillId="0" borderId="16" xfId="0" applyNumberFormat="1" applyFont="1" applyBorder="1" applyAlignment="1">
      <alignment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Continuous" vertical="center"/>
    </xf>
    <xf numFmtId="3" fontId="2" fillId="0" borderId="42" xfId="0" applyNumberFormat="1" applyFont="1" applyBorder="1" applyAlignment="1">
      <alignment vertical="center"/>
    </xf>
    <xf numFmtId="3" fontId="1" fillId="0" borderId="43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43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165" fontId="2" fillId="0" borderId="12" xfId="0" applyNumberFormat="1" applyFont="1" applyBorder="1" applyAlignment="1">
      <alignment vertical="center"/>
    </xf>
    <xf numFmtId="165" fontId="6" fillId="0" borderId="44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45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4" fontId="1" fillId="0" borderId="17" xfId="0" applyNumberFormat="1" applyFont="1" applyBorder="1" applyAlignment="1">
      <alignment vertical="center"/>
    </xf>
    <xf numFmtId="165" fontId="6" fillId="0" borderId="46" xfId="0" applyNumberFormat="1" applyFont="1" applyBorder="1" applyAlignment="1">
      <alignment vertical="center"/>
    </xf>
    <xf numFmtId="165" fontId="6" fillId="0" borderId="47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Continuous" vertical="center"/>
    </xf>
    <xf numFmtId="3" fontId="7" fillId="0" borderId="0" xfId="0" applyNumberFormat="1" applyFont="1" applyBorder="1" applyAlignment="1">
      <alignment vertical="center"/>
    </xf>
    <xf numFmtId="167" fontId="6" fillId="0" borderId="0" xfId="0" applyNumberFormat="1" applyFont="1" applyBorder="1" applyAlignment="1">
      <alignment vertical="center"/>
    </xf>
    <xf numFmtId="167" fontId="2" fillId="0" borderId="0" xfId="0" applyNumberFormat="1" applyFont="1" applyBorder="1" applyAlignment="1">
      <alignment vertical="center"/>
    </xf>
    <xf numFmtId="9" fontId="3" fillId="0" borderId="0" xfId="0" applyNumberFormat="1" applyFont="1" applyBorder="1"/>
    <xf numFmtId="3" fontId="7" fillId="0" borderId="4" xfId="0" quotePrefix="1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4" fontId="8" fillId="0" borderId="48" xfId="0" applyNumberFormat="1" applyFont="1" applyBorder="1" applyAlignment="1">
      <alignment vertical="center"/>
    </xf>
    <xf numFmtId="1" fontId="0" fillId="0" borderId="0" xfId="0" applyBorder="1" applyAlignment="1">
      <alignment horizontal="right"/>
    </xf>
    <xf numFmtId="1" fontId="0" fillId="0" borderId="0" xfId="0" applyNumberFormat="1" applyBorder="1"/>
    <xf numFmtId="2" fontId="0" fillId="0" borderId="0" xfId="0" applyNumberFormat="1" applyBorder="1"/>
    <xf numFmtId="1" fontId="10" fillId="0" borderId="16" xfId="0" applyFont="1" applyBorder="1" applyAlignment="1">
      <alignment horizontal="right"/>
    </xf>
    <xf numFmtId="1" fontId="6" fillId="0" borderId="16" xfId="0" applyFont="1" applyBorder="1"/>
    <xf numFmtId="164" fontId="8" fillId="0" borderId="18" xfId="0" applyNumberFormat="1" applyFont="1" applyBorder="1"/>
    <xf numFmtId="164" fontId="6" fillId="0" borderId="18" xfId="0" applyNumberFormat="1" applyFont="1" applyBorder="1"/>
    <xf numFmtId="1" fontId="0" fillId="0" borderId="21" xfId="0" applyBorder="1"/>
    <xf numFmtId="1" fontId="0" fillId="0" borderId="13" xfId="0" applyBorder="1" applyAlignment="1">
      <alignment horizontal="right"/>
    </xf>
    <xf numFmtId="164" fontId="8" fillId="0" borderId="13" xfId="0" applyNumberFormat="1" applyFont="1" applyBorder="1"/>
    <xf numFmtId="1" fontId="0" fillId="0" borderId="13" xfId="0" applyNumberFormat="1" applyBorder="1"/>
    <xf numFmtId="1" fontId="0" fillId="0" borderId="13" xfId="0" applyBorder="1"/>
    <xf numFmtId="1" fontId="0" fillId="0" borderId="49" xfId="0" applyBorder="1"/>
    <xf numFmtId="1" fontId="0" fillId="0" borderId="10" xfId="0" applyBorder="1" applyAlignment="1">
      <alignment horizontal="center"/>
    </xf>
    <xf numFmtId="1" fontId="0" fillId="0" borderId="50" xfId="0" applyBorder="1" applyAlignment="1">
      <alignment horizontal="center"/>
    </xf>
    <xf numFmtId="1" fontId="0" fillId="0" borderId="19" xfId="0" applyBorder="1" applyAlignment="1">
      <alignment horizontal="center"/>
    </xf>
    <xf numFmtId="1" fontId="0" fillId="0" borderId="51" xfId="0" applyBorder="1"/>
    <xf numFmtId="1" fontId="0" fillId="0" borderId="52" xfId="0" applyBorder="1"/>
    <xf numFmtId="1" fontId="0" fillId="0" borderId="53" xfId="0" applyBorder="1"/>
    <xf numFmtId="1" fontId="0" fillId="0" borderId="54" xfId="0" applyBorder="1"/>
    <xf numFmtId="1" fontId="0" fillId="0" borderId="0" xfId="0" applyBorder="1" applyAlignment="1">
      <alignment horizontal="left"/>
    </xf>
    <xf numFmtId="1" fontId="0" fillId="0" borderId="20" xfId="0" applyBorder="1" applyAlignment="1"/>
    <xf numFmtId="1" fontId="0" fillId="0" borderId="16" xfId="0" applyBorder="1" applyAlignment="1"/>
    <xf numFmtId="1" fontId="0" fillId="0" borderId="16" xfId="0" applyFill="1" applyBorder="1" applyAlignment="1"/>
    <xf numFmtId="1" fontId="0" fillId="0" borderId="14" xfId="0" applyBorder="1" applyAlignment="1"/>
    <xf numFmtId="1" fontId="0" fillId="0" borderId="18" xfId="0" applyBorder="1" applyAlignment="1">
      <alignment horizontal="center"/>
    </xf>
    <xf numFmtId="3" fontId="0" fillId="0" borderId="18" xfId="0" applyNumberFormat="1" applyBorder="1"/>
    <xf numFmtId="3" fontId="0" fillId="0" borderId="19" xfId="0" applyNumberFormat="1" applyBorder="1"/>
    <xf numFmtId="166" fontId="8" fillId="2" borderId="18" xfId="1" applyNumberFormat="1" applyFont="1" applyFill="1" applyBorder="1"/>
    <xf numFmtId="3" fontId="0" fillId="0" borderId="25" xfId="0" applyNumberFormat="1" applyBorder="1"/>
    <xf numFmtId="2" fontId="8" fillId="0" borderId="30" xfId="0" applyNumberFormat="1" applyFont="1" applyBorder="1"/>
    <xf numFmtId="1" fontId="0" fillId="0" borderId="18" xfId="0" applyBorder="1" applyAlignment="1">
      <alignment horizontal="right"/>
    </xf>
    <xf numFmtId="3" fontId="6" fillId="0" borderId="24" xfId="0" applyNumberFormat="1" applyFont="1" applyBorder="1" applyAlignment="1">
      <alignment vertical="center"/>
    </xf>
    <xf numFmtId="3" fontId="6" fillId="0" borderId="55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3" fontId="1" fillId="0" borderId="55" xfId="0" applyNumberFormat="1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1" fillId="2" borderId="56" xfId="0" applyNumberFormat="1" applyFont="1" applyFill="1" applyBorder="1" applyAlignment="1">
      <alignment horizontal="center" vertical="center"/>
    </xf>
    <xf numFmtId="4" fontId="1" fillId="2" borderId="48" xfId="0" applyNumberFormat="1" applyFont="1" applyFill="1" applyBorder="1" applyAlignment="1">
      <alignment vertical="center"/>
    </xf>
    <xf numFmtId="3" fontId="1" fillId="2" borderId="55" xfId="0" applyNumberFormat="1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166" fontId="8" fillId="3" borderId="0" xfId="0" applyNumberFormat="1" applyFont="1" applyFill="1" applyBorder="1"/>
    <xf numFmtId="165" fontId="8" fillId="4" borderId="39" xfId="0" applyNumberFormat="1" applyFont="1" applyFill="1" applyBorder="1" applyAlignment="1">
      <alignment vertical="center"/>
    </xf>
    <xf numFmtId="4" fontId="8" fillId="5" borderId="4" xfId="0" applyNumberFormat="1" applyFont="1" applyFill="1" applyBorder="1" applyAlignment="1">
      <alignment vertical="center"/>
    </xf>
    <xf numFmtId="3" fontId="1" fillId="0" borderId="20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8" fontId="3" fillId="0" borderId="0" xfId="1" applyNumberFormat="1" applyFont="1" applyAlignment="1">
      <alignment horizontal="left" vertical="center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14</xdr:row>
      <xdr:rowOff>28575</xdr:rowOff>
    </xdr:from>
    <xdr:to>
      <xdr:col>4</xdr:col>
      <xdr:colOff>276225</xdr:colOff>
      <xdr:row>22</xdr:row>
      <xdr:rowOff>133350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 flipH="1">
          <a:off x="1152525" y="3228975"/>
          <a:ext cx="78105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41</xdr:row>
      <xdr:rowOff>0</xdr:rowOff>
    </xdr:from>
    <xdr:to>
      <xdr:col>8</xdr:col>
      <xdr:colOff>428625</xdr:colOff>
      <xdr:row>41</xdr:row>
      <xdr:rowOff>0</xdr:rowOff>
    </xdr:to>
    <xdr:sp macro="" textlink="">
      <xdr:nvSpPr>
        <xdr:cNvPr id="1033" name="Text 9"/>
        <xdr:cNvSpPr txBox="1">
          <a:spLocks noChangeArrowheads="1"/>
        </xdr:cNvSpPr>
      </xdr:nvSpPr>
      <xdr:spPr bwMode="auto">
        <a:xfrm>
          <a:off x="3171825" y="5276850"/>
          <a:ext cx="7048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Äquivalenz-</a:t>
          </a:r>
        </a:p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ziffer </a:t>
          </a:r>
          <a:r>
            <a:rPr lang="de-DE" sz="900" b="0" i="0" u="none" strike="noStrike" baseline="30000">
              <a:solidFill>
                <a:srgbClr val="000000"/>
              </a:solidFill>
              <a:latin typeface="Arial"/>
              <a:cs typeface="Arial"/>
            </a:rPr>
            <a:t>(1)</a:t>
          </a: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als Bsp.</a:t>
          </a:r>
        </a:p>
      </xdr:txBody>
    </xdr:sp>
    <xdr:clientData/>
  </xdr:twoCellAnchor>
  <xdr:twoCellAnchor>
    <xdr:from>
      <xdr:col>0</xdr:col>
      <xdr:colOff>381000</xdr:colOff>
      <xdr:row>41</xdr:row>
      <xdr:rowOff>0</xdr:rowOff>
    </xdr:from>
    <xdr:to>
      <xdr:col>5</xdr:col>
      <xdr:colOff>85725</xdr:colOff>
      <xdr:row>41</xdr:row>
      <xdr:rowOff>0</xdr:rowOff>
    </xdr:to>
    <xdr:sp macro="" textlink="">
      <xdr:nvSpPr>
        <xdr:cNvPr id="1034" name="Text 10"/>
        <xdr:cNvSpPr txBox="1">
          <a:spLocks noChangeArrowheads="1"/>
        </xdr:cNvSpPr>
      </xdr:nvSpPr>
      <xdr:spPr bwMode="auto">
        <a:xfrm>
          <a:off x="180975" y="5276850"/>
          <a:ext cx="22764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Ziel-DB in % für Konstr. u. WZG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showGridLines="0" topLeftCell="A9" workbookViewId="0">
      <selection activeCell="C34" sqref="C34"/>
    </sheetView>
  </sheetViews>
  <sheetFormatPr baseColWidth="10" defaultColWidth="8.7109375" defaultRowHeight="12.75" x14ac:dyDescent="0.2"/>
  <cols>
    <col min="1" max="1" width="6.7109375" customWidth="1"/>
    <col min="2" max="2" width="4.7109375" customWidth="1"/>
    <col min="3" max="6" width="6.7109375" customWidth="1"/>
    <col min="7" max="7" width="4.7109375" customWidth="1"/>
    <col min="8" max="8" width="13.7109375" customWidth="1"/>
    <col min="9" max="9" width="7.28515625" style="115" customWidth="1"/>
    <col min="10" max="11" width="7.28515625" customWidth="1"/>
    <col min="12" max="12" width="4.7109375" customWidth="1"/>
    <col min="13" max="13" width="8.7109375" style="115" customWidth="1"/>
    <col min="14" max="14" width="8.7109375" customWidth="1"/>
    <col min="15" max="18" width="7.7109375" customWidth="1"/>
    <col min="19" max="19" width="2.7109375" customWidth="1"/>
    <col min="20" max="20" width="7.7109375" customWidth="1"/>
  </cols>
  <sheetData>
    <row r="1" spans="1:20" ht="18" customHeight="1" x14ac:dyDescent="0.25">
      <c r="A1" s="120" t="s">
        <v>128</v>
      </c>
    </row>
    <row r="2" spans="1:20" ht="18" customHeight="1" x14ac:dyDescent="0.2"/>
    <row r="3" spans="1:20" ht="18" customHeight="1" x14ac:dyDescent="0.2"/>
    <row r="4" spans="1:20" ht="18" customHeight="1" x14ac:dyDescent="0.2">
      <c r="A4" s="84" t="s">
        <v>50</v>
      </c>
      <c r="H4" s="84" t="s">
        <v>50</v>
      </c>
      <c r="I4"/>
      <c r="M4" s="116" t="s">
        <v>71</v>
      </c>
    </row>
    <row r="5" spans="1:20" ht="18" customHeight="1" thickBot="1" x14ac:dyDescent="0.25">
      <c r="A5" s="84"/>
      <c r="I5"/>
    </row>
    <row r="6" spans="1:20" ht="18" customHeight="1" x14ac:dyDescent="0.2">
      <c r="A6" s="104"/>
      <c r="B6" s="105"/>
      <c r="C6" s="105"/>
      <c r="D6" s="105"/>
      <c r="E6" s="105"/>
      <c r="F6" s="106"/>
      <c r="H6" s="104"/>
      <c r="I6" s="105"/>
      <c r="J6" s="105"/>
      <c r="K6" s="106"/>
      <c r="M6" s="206"/>
      <c r="N6" s="105"/>
      <c r="O6" s="121"/>
      <c r="P6" s="105"/>
      <c r="Q6" s="105"/>
      <c r="R6" s="105"/>
      <c r="S6" s="105"/>
      <c r="T6" s="106"/>
    </row>
    <row r="7" spans="1:20" ht="18" customHeight="1" x14ac:dyDescent="0.2">
      <c r="A7" s="107" t="s">
        <v>70</v>
      </c>
      <c r="B7" s="108"/>
      <c r="C7" s="108"/>
      <c r="D7" s="108"/>
      <c r="E7" s="108"/>
      <c r="F7" s="109"/>
      <c r="H7" s="107" t="s">
        <v>112</v>
      </c>
      <c r="I7" s="108"/>
      <c r="J7" s="108"/>
      <c r="K7" s="109"/>
      <c r="M7" s="207" t="s">
        <v>85</v>
      </c>
      <c r="N7" s="108"/>
      <c r="O7" s="122" t="s">
        <v>26</v>
      </c>
      <c r="P7" s="117" t="s">
        <v>27</v>
      </c>
      <c r="Q7" s="117" t="s">
        <v>28</v>
      </c>
      <c r="R7" s="117" t="s">
        <v>56</v>
      </c>
      <c r="S7" s="108"/>
      <c r="T7" s="210" t="s">
        <v>6</v>
      </c>
    </row>
    <row r="8" spans="1:20" ht="18" customHeight="1" x14ac:dyDescent="0.2">
      <c r="A8" s="107"/>
      <c r="B8" s="108"/>
      <c r="C8" s="108"/>
      <c r="D8" s="108"/>
      <c r="E8" s="108"/>
      <c r="F8" s="109"/>
      <c r="H8" s="107"/>
      <c r="I8" s="108"/>
      <c r="J8" s="108"/>
      <c r="K8" s="109"/>
      <c r="M8" s="207"/>
      <c r="N8" s="108"/>
      <c r="O8" s="123"/>
      <c r="P8" s="108"/>
      <c r="Q8" s="108"/>
      <c r="R8" s="108"/>
      <c r="S8" s="108"/>
      <c r="T8" s="216" t="s">
        <v>88</v>
      </c>
    </row>
    <row r="9" spans="1:20" ht="18" customHeight="1" x14ac:dyDescent="0.2">
      <c r="A9" s="110" t="s">
        <v>53</v>
      </c>
      <c r="B9" s="108"/>
      <c r="E9" s="111">
        <v>10</v>
      </c>
      <c r="F9" s="109"/>
      <c r="H9" s="189" t="s">
        <v>117</v>
      </c>
      <c r="I9" s="108"/>
      <c r="J9" s="108" t="s">
        <v>119</v>
      </c>
      <c r="K9" s="109"/>
      <c r="M9" s="207" t="s">
        <v>72</v>
      </c>
      <c r="N9" s="108"/>
      <c r="O9" s="126">
        <v>20000</v>
      </c>
      <c r="P9" s="125">
        <v>15000</v>
      </c>
      <c r="Q9" s="125">
        <v>10000</v>
      </c>
      <c r="R9" s="125">
        <f>SUM(O9:Q9)</f>
        <v>45000</v>
      </c>
      <c r="S9" s="125"/>
      <c r="T9" s="211"/>
    </row>
    <row r="10" spans="1:20" ht="18" customHeight="1" x14ac:dyDescent="0.2">
      <c r="A10" s="110" t="s">
        <v>51</v>
      </c>
      <c r="B10" s="108"/>
      <c r="E10" s="185" t="s">
        <v>52</v>
      </c>
      <c r="F10" s="109"/>
      <c r="H10" s="189" t="s">
        <v>118</v>
      </c>
      <c r="I10" s="108"/>
      <c r="J10" s="205">
        <v>10000</v>
      </c>
      <c r="K10" s="109"/>
      <c r="M10" s="207" t="s">
        <v>1</v>
      </c>
      <c r="N10" s="108"/>
      <c r="O10" s="127">
        <f>O9*0.7</f>
        <v>14000</v>
      </c>
      <c r="P10" s="128">
        <f>P9*0.6</f>
        <v>9000</v>
      </c>
      <c r="Q10" s="128">
        <f>Q9*0.5</f>
        <v>5000</v>
      </c>
      <c r="R10" s="128">
        <f>SUM(O10:Q10)</f>
        <v>28000</v>
      </c>
      <c r="S10" s="125"/>
      <c r="T10" s="211">
        <f>R10</f>
        <v>28000</v>
      </c>
    </row>
    <row r="11" spans="1:20" ht="18" customHeight="1" x14ac:dyDescent="0.2">
      <c r="A11" s="110" t="s">
        <v>110</v>
      </c>
      <c r="B11" s="108"/>
      <c r="E11" s="186">
        <v>10000</v>
      </c>
      <c r="F11" s="109"/>
      <c r="H11" s="107"/>
      <c r="I11" s="108"/>
      <c r="J11" s="108"/>
      <c r="K11" s="109"/>
      <c r="M11" s="207" t="s">
        <v>77</v>
      </c>
      <c r="N11" s="108"/>
      <c r="O11" s="126">
        <f>O9-O10</f>
        <v>6000</v>
      </c>
      <c r="P11" s="125">
        <f>P9-P10</f>
        <v>6000</v>
      </c>
      <c r="Q11" s="125">
        <f>Q9-Q10</f>
        <v>5000</v>
      </c>
      <c r="R11" s="125">
        <f>R9-R10</f>
        <v>17000</v>
      </c>
      <c r="S11" s="125"/>
      <c r="T11" s="211"/>
    </row>
    <row r="12" spans="1:20" ht="18" customHeight="1" x14ac:dyDescent="0.2">
      <c r="A12" s="110" t="s">
        <v>111</v>
      </c>
      <c r="B12" s="108"/>
      <c r="E12" s="186">
        <v>120000</v>
      </c>
      <c r="F12" s="109"/>
      <c r="H12" s="192" t="s">
        <v>113</v>
      </c>
      <c r="I12" s="198" t="s">
        <v>56</v>
      </c>
      <c r="J12" s="199" t="s">
        <v>1</v>
      </c>
      <c r="K12" s="200" t="s">
        <v>73</v>
      </c>
      <c r="M12" s="207" t="s">
        <v>73</v>
      </c>
      <c r="N12" s="108"/>
      <c r="O12" s="129">
        <v>2000</v>
      </c>
      <c r="P12" s="125">
        <v>2200</v>
      </c>
      <c r="Q12" s="125">
        <v>2110</v>
      </c>
      <c r="R12" s="125">
        <f>SUM(O12:Q12)</f>
        <v>6310</v>
      </c>
      <c r="S12" s="125"/>
      <c r="T12" s="212">
        <f>R12</f>
        <v>6310</v>
      </c>
    </row>
    <row r="13" spans="1:20" ht="18" customHeight="1" x14ac:dyDescent="0.2">
      <c r="A13" s="110"/>
      <c r="B13" s="108"/>
      <c r="E13" s="108"/>
      <c r="F13" s="109"/>
      <c r="H13" s="110"/>
      <c r="I13" s="94"/>
      <c r="J13" s="193"/>
      <c r="K13" s="109"/>
      <c r="M13" s="207" t="s">
        <v>78</v>
      </c>
      <c r="N13" s="108"/>
      <c r="O13" s="130">
        <f>O11-O12</f>
        <v>4000</v>
      </c>
      <c r="P13" s="131">
        <f>P11-P12</f>
        <v>3800</v>
      </c>
      <c r="Q13" s="131">
        <f>Q11-Q12</f>
        <v>2890</v>
      </c>
      <c r="R13" s="131">
        <f>R11-R12</f>
        <v>10690</v>
      </c>
      <c r="S13" s="125"/>
      <c r="T13" s="211">
        <f>SUM(T9:T12)</f>
        <v>34310</v>
      </c>
    </row>
    <row r="14" spans="1:20" ht="18" customHeight="1" x14ac:dyDescent="0.2">
      <c r="A14" s="110" t="s">
        <v>87</v>
      </c>
      <c r="B14" s="108"/>
      <c r="E14" s="108">
        <f>E12/E11</f>
        <v>12</v>
      </c>
      <c r="F14" s="109"/>
      <c r="H14" s="110" t="s">
        <v>116</v>
      </c>
      <c r="I14" s="94">
        <f>J14+K14</f>
        <v>160000</v>
      </c>
      <c r="J14" s="193">
        <v>100000</v>
      </c>
      <c r="K14" s="109">
        <v>60000</v>
      </c>
      <c r="M14" s="207" t="s">
        <v>74</v>
      </c>
      <c r="N14" s="108"/>
      <c r="O14" s="129">
        <v>400</v>
      </c>
      <c r="P14" s="125">
        <v>610</v>
      </c>
      <c r="Q14" s="125">
        <v>720</v>
      </c>
      <c r="R14" s="125">
        <f>SUM(O14:Q14)</f>
        <v>1730</v>
      </c>
      <c r="S14" s="125"/>
      <c r="T14" s="211">
        <f>R14</f>
        <v>1730</v>
      </c>
    </row>
    <row r="15" spans="1:20" ht="18" customHeight="1" thickBot="1" x14ac:dyDescent="0.25">
      <c r="A15" s="112"/>
      <c r="B15" s="113"/>
      <c r="C15" s="113"/>
      <c r="D15" s="113"/>
      <c r="E15" s="113"/>
      <c r="F15" s="114"/>
      <c r="H15" s="188" t="s">
        <v>91</v>
      </c>
      <c r="I15" s="94"/>
      <c r="J15" s="194">
        <f>J14/$J$10</f>
        <v>10</v>
      </c>
      <c r="K15" s="191">
        <f>K14/$J$10</f>
        <v>6</v>
      </c>
      <c r="M15" s="207" t="s">
        <v>79</v>
      </c>
      <c r="N15" s="108"/>
      <c r="O15" s="124">
        <f>O14/(O10+O12)</f>
        <v>2.5000000000000001E-2</v>
      </c>
      <c r="P15" s="119">
        <f>P14/(P10+P12)</f>
        <v>5.4464285714285715E-2</v>
      </c>
      <c r="Q15" s="119">
        <f>Q14/(Q10+Q12)</f>
        <v>0.10126582278481013</v>
      </c>
      <c r="R15" s="118"/>
      <c r="S15" s="108"/>
      <c r="T15" s="213">
        <f>T14/T13</f>
        <v>5.0422617312736812E-2</v>
      </c>
    </row>
    <row r="16" spans="1:20" ht="18" customHeight="1" x14ac:dyDescent="0.2">
      <c r="H16" s="110"/>
      <c r="I16" s="94"/>
      <c r="J16" s="195"/>
      <c r="K16" s="109"/>
      <c r="M16" s="207" t="s">
        <v>56</v>
      </c>
      <c r="N16" s="108"/>
      <c r="O16" s="130">
        <f>O13-O14</f>
        <v>3600</v>
      </c>
      <c r="P16" s="131">
        <f>P13-P14</f>
        <v>3190</v>
      </c>
      <c r="Q16" s="131">
        <f>Q13-Q14</f>
        <v>2170</v>
      </c>
      <c r="R16" s="131">
        <f>R13-R14</f>
        <v>8960</v>
      </c>
      <c r="S16" s="125"/>
      <c r="T16" s="214">
        <f>T13+T14</f>
        <v>36040</v>
      </c>
    </row>
    <row r="17" spans="1:20" ht="18" customHeight="1" x14ac:dyDescent="0.2">
      <c r="H17" s="110" t="s">
        <v>114</v>
      </c>
      <c r="I17" s="94">
        <f>J17+K17</f>
        <v>210000</v>
      </c>
      <c r="J17" s="193">
        <v>150000</v>
      </c>
      <c r="K17" s="109">
        <v>60000</v>
      </c>
      <c r="M17" s="207" t="s">
        <v>75</v>
      </c>
      <c r="N17" s="108"/>
      <c r="O17" s="129">
        <v>330</v>
      </c>
      <c r="P17" s="125">
        <v>0</v>
      </c>
      <c r="Q17" s="125">
        <v>30</v>
      </c>
      <c r="R17" s="125">
        <f>SUM(O17:Q17)</f>
        <v>360</v>
      </c>
      <c r="S17" s="125"/>
      <c r="T17" s="211">
        <f>R17</f>
        <v>360</v>
      </c>
    </row>
    <row r="18" spans="1:20" ht="18" customHeight="1" x14ac:dyDescent="0.2">
      <c r="H18" s="188" t="s">
        <v>91</v>
      </c>
      <c r="I18" s="94"/>
      <c r="J18" s="194">
        <f>J17/$J$10</f>
        <v>15</v>
      </c>
      <c r="K18" s="191">
        <f>K17/$J$10</f>
        <v>6</v>
      </c>
      <c r="M18" s="207" t="s">
        <v>79</v>
      </c>
      <c r="N18" s="108"/>
      <c r="O18" s="124">
        <f>O17/(O10+O12+O14)</f>
        <v>2.0121951219512196E-2</v>
      </c>
      <c r="P18" s="119">
        <f>P17/(P10+P12+P14)</f>
        <v>0</v>
      </c>
      <c r="Q18" s="119">
        <f>Q17/(Q10+Q12+Q14)</f>
        <v>3.8314176245210726E-3</v>
      </c>
      <c r="R18" s="118"/>
      <c r="S18" s="108"/>
      <c r="T18" s="213">
        <f>T17/T16</f>
        <v>9.9889012208657056E-3</v>
      </c>
    </row>
    <row r="19" spans="1:20" ht="18" customHeight="1" x14ac:dyDescent="0.2">
      <c r="A19" s="84" t="s">
        <v>54</v>
      </c>
      <c r="H19" s="110"/>
      <c r="I19" s="94"/>
      <c r="J19" s="196"/>
      <c r="K19" s="109"/>
      <c r="M19" s="207" t="s">
        <v>76</v>
      </c>
      <c r="N19" s="108"/>
      <c r="O19" s="130">
        <f>O16-O17</f>
        <v>3270</v>
      </c>
      <c r="P19" s="131">
        <f>P16-P17</f>
        <v>3190</v>
      </c>
      <c r="Q19" s="131">
        <f>Q16-Q17</f>
        <v>2140</v>
      </c>
      <c r="R19" s="131">
        <f>R16-R17</f>
        <v>8600</v>
      </c>
      <c r="S19" s="125"/>
      <c r="T19" s="214">
        <f>T16+T17</f>
        <v>36400</v>
      </c>
    </row>
    <row r="20" spans="1:20" ht="18" customHeight="1" thickBot="1" x14ac:dyDescent="0.25">
      <c r="H20" s="188" t="s">
        <v>91</v>
      </c>
      <c r="I20" s="94"/>
      <c r="J20" s="196"/>
      <c r="K20" s="190">
        <f>K15+K18</f>
        <v>12</v>
      </c>
      <c r="M20" s="208" t="s">
        <v>80</v>
      </c>
      <c r="N20" s="108"/>
      <c r="O20" s="126"/>
      <c r="P20" s="125"/>
      <c r="Q20" s="125"/>
      <c r="R20" s="125">
        <f>T20</f>
        <v>2900</v>
      </c>
      <c r="S20" s="125"/>
      <c r="T20" s="211">
        <v>2900</v>
      </c>
    </row>
    <row r="21" spans="1:20" ht="18" customHeight="1" x14ac:dyDescent="0.2">
      <c r="A21" s="90" t="s">
        <v>55</v>
      </c>
      <c r="B21" s="91" t="s">
        <v>121</v>
      </c>
      <c r="C21" s="91" t="s">
        <v>65</v>
      </c>
      <c r="D21" s="91" t="s">
        <v>63</v>
      </c>
      <c r="E21" s="91" t="s">
        <v>67</v>
      </c>
      <c r="F21" s="92" t="s">
        <v>68</v>
      </c>
      <c r="G21" s="117"/>
      <c r="H21" s="201"/>
      <c r="I21" s="202"/>
      <c r="J21" s="203"/>
      <c r="K21" s="204"/>
      <c r="L21" s="117"/>
      <c r="M21" s="207"/>
      <c r="N21" s="108"/>
      <c r="O21" s="108"/>
      <c r="P21" s="108"/>
      <c r="Q21" s="108"/>
      <c r="R21" s="118"/>
      <c r="S21" s="108"/>
      <c r="T21" s="213">
        <f>T20/T19</f>
        <v>7.9670329670329665E-2</v>
      </c>
    </row>
    <row r="22" spans="1:20" ht="18" customHeight="1" thickBot="1" x14ac:dyDescent="0.25">
      <c r="A22" s="101"/>
      <c r="B22" s="102" t="s">
        <v>122</v>
      </c>
      <c r="C22" s="102" t="s">
        <v>66</v>
      </c>
      <c r="D22" s="102" t="s">
        <v>64</v>
      </c>
      <c r="E22" s="102" t="s">
        <v>3</v>
      </c>
      <c r="F22" s="103" t="s">
        <v>69</v>
      </c>
      <c r="G22" s="117"/>
      <c r="H22" s="110"/>
      <c r="I22" s="94"/>
      <c r="J22" s="196"/>
      <c r="K22" s="109"/>
      <c r="L22" s="117"/>
      <c r="M22" s="208" t="s">
        <v>81</v>
      </c>
      <c r="N22" s="108"/>
      <c r="O22" s="108"/>
      <c r="P22" s="108"/>
      <c r="Q22" s="108"/>
      <c r="R22" s="125">
        <f>T22</f>
        <v>2200</v>
      </c>
      <c r="S22" s="125"/>
      <c r="T22" s="211">
        <v>2200</v>
      </c>
    </row>
    <row r="23" spans="1:20" ht="18" customHeight="1" x14ac:dyDescent="0.2">
      <c r="A23" s="93"/>
      <c r="B23" s="94"/>
      <c r="C23" s="94"/>
      <c r="D23" s="94"/>
      <c r="E23" s="94"/>
      <c r="F23" s="95"/>
      <c r="G23" s="108"/>
      <c r="H23" s="110" t="s">
        <v>115</v>
      </c>
      <c r="I23" s="94">
        <f>J23+K23</f>
        <v>20000</v>
      </c>
      <c r="J23" s="193"/>
      <c r="K23" s="109">
        <v>20000</v>
      </c>
      <c r="L23" s="108"/>
      <c r="M23" s="207"/>
      <c r="N23" s="108"/>
      <c r="O23" s="108"/>
      <c r="P23" s="108"/>
      <c r="Q23" s="108"/>
      <c r="R23" s="118"/>
      <c r="S23" s="108"/>
      <c r="T23" s="213">
        <f>T22/T19</f>
        <v>6.043956043956044E-2</v>
      </c>
    </row>
    <row r="24" spans="1:20" ht="18" customHeight="1" x14ac:dyDescent="0.2">
      <c r="A24" s="93" t="s">
        <v>62</v>
      </c>
      <c r="B24" s="96">
        <v>10</v>
      </c>
      <c r="C24" s="94">
        <f>E14</f>
        <v>12</v>
      </c>
      <c r="D24" s="97">
        <v>0.5</v>
      </c>
      <c r="E24" s="94">
        <v>10</v>
      </c>
      <c r="F24" s="215">
        <f>C24*D24/E24</f>
        <v>0.6</v>
      </c>
      <c r="G24" s="187"/>
      <c r="H24" s="188" t="s">
        <v>91</v>
      </c>
      <c r="I24" s="94"/>
      <c r="J24" s="194"/>
      <c r="K24" s="190">
        <f>K23/$J$10</f>
        <v>2</v>
      </c>
      <c r="L24" s="187"/>
      <c r="M24" s="208" t="s">
        <v>82</v>
      </c>
      <c r="N24" s="108"/>
      <c r="O24" s="108"/>
      <c r="P24" s="108"/>
      <c r="Q24" s="108"/>
      <c r="R24" s="131">
        <f>R19-R20-R22</f>
        <v>3500</v>
      </c>
      <c r="S24" s="125"/>
      <c r="T24" s="214">
        <f>T19+T20+T22</f>
        <v>41500</v>
      </c>
    </row>
    <row r="25" spans="1:20" ht="18" customHeight="1" x14ac:dyDescent="0.2">
      <c r="A25" s="93" t="s">
        <v>83</v>
      </c>
      <c r="B25" s="94">
        <v>10</v>
      </c>
      <c r="C25" s="94">
        <f>C24</f>
        <v>12</v>
      </c>
      <c r="D25" s="97">
        <v>1</v>
      </c>
      <c r="E25" s="94">
        <v>40</v>
      </c>
      <c r="F25" s="215">
        <f>C25*D25/E25</f>
        <v>0.3</v>
      </c>
      <c r="G25" s="187"/>
      <c r="H25" s="110"/>
      <c r="I25" s="94"/>
      <c r="J25" s="196"/>
      <c r="K25" s="109"/>
      <c r="L25" s="187"/>
      <c r="M25" s="208" t="s">
        <v>127</v>
      </c>
      <c r="N25" s="108"/>
      <c r="O25" s="108"/>
      <c r="P25" s="108"/>
      <c r="Q25" s="108"/>
      <c r="R25" s="125">
        <v>3500</v>
      </c>
      <c r="S25" s="125"/>
      <c r="T25" s="211">
        <f>R25</f>
        <v>3500</v>
      </c>
    </row>
    <row r="26" spans="1:20" ht="18" customHeight="1" x14ac:dyDescent="0.2">
      <c r="A26" s="93" t="s">
        <v>84</v>
      </c>
      <c r="B26" s="94">
        <v>10</v>
      </c>
      <c r="C26" s="94">
        <f>C24</f>
        <v>12</v>
      </c>
      <c r="D26" s="97">
        <v>2</v>
      </c>
      <c r="E26" s="94">
        <v>100</v>
      </c>
      <c r="F26" s="215">
        <f>C26*D26/E26</f>
        <v>0.24</v>
      </c>
      <c r="G26" s="187"/>
      <c r="H26" s="110" t="s">
        <v>120</v>
      </c>
      <c r="I26" s="94">
        <f>J26+K26</f>
        <v>25000</v>
      </c>
      <c r="J26" s="193"/>
      <c r="K26" s="109">
        <v>25000</v>
      </c>
      <c r="L26" s="187"/>
      <c r="M26" s="208" t="s">
        <v>123</v>
      </c>
      <c r="N26" s="108"/>
      <c r="O26" s="108"/>
      <c r="P26" s="108"/>
      <c r="Q26" s="108"/>
      <c r="R26" s="124">
        <f>R25/R9</f>
        <v>7.7777777777777779E-2</v>
      </c>
      <c r="S26" s="108"/>
      <c r="T26" s="213">
        <f>T25/T24</f>
        <v>8.4337349397590355E-2</v>
      </c>
    </row>
    <row r="27" spans="1:20" ht="18" customHeight="1" x14ac:dyDescent="0.2">
      <c r="A27" s="93"/>
      <c r="B27" s="94"/>
      <c r="C27" s="94"/>
      <c r="D27" s="94"/>
      <c r="E27" s="94"/>
      <c r="F27" s="95"/>
      <c r="G27" s="108"/>
      <c r="H27" s="188" t="s">
        <v>91</v>
      </c>
      <c r="I27" s="94"/>
      <c r="J27" s="194"/>
      <c r="K27" s="190">
        <f>K26/$J$10</f>
        <v>2.5</v>
      </c>
      <c r="L27" s="108"/>
      <c r="M27" s="208" t="s">
        <v>124</v>
      </c>
      <c r="N27" s="108"/>
      <c r="O27" s="108"/>
      <c r="P27" s="108"/>
      <c r="Q27" s="108"/>
      <c r="R27" s="131">
        <f>R24-R25</f>
        <v>0</v>
      </c>
      <c r="S27" s="125"/>
      <c r="T27" s="214">
        <f>T24+T25</f>
        <v>45000</v>
      </c>
    </row>
    <row r="28" spans="1:20" ht="18" customHeight="1" thickBot="1" x14ac:dyDescent="0.25">
      <c r="A28" s="98"/>
      <c r="B28" s="99"/>
      <c r="C28" s="99"/>
      <c r="D28" s="99"/>
      <c r="E28" s="99"/>
      <c r="F28" s="100"/>
      <c r="G28" s="108"/>
      <c r="H28" s="112"/>
      <c r="I28" s="99"/>
      <c r="J28" s="197"/>
      <c r="K28" s="114"/>
      <c r="L28" s="108"/>
      <c r="M28" s="209"/>
      <c r="N28" s="113"/>
      <c r="O28" s="113"/>
      <c r="P28" s="113"/>
      <c r="Q28" s="113"/>
      <c r="R28" s="113"/>
      <c r="S28" s="113"/>
      <c r="T28" s="114"/>
    </row>
    <row r="29" spans="1:20" x14ac:dyDescent="0.2">
      <c r="I29"/>
    </row>
    <row r="30" spans="1:20" x14ac:dyDescent="0.2">
      <c r="I30"/>
    </row>
    <row r="31" spans="1:20" x14ac:dyDescent="0.2">
      <c r="I31"/>
    </row>
    <row r="32" spans="1:20" x14ac:dyDescent="0.2">
      <c r="I32"/>
    </row>
    <row r="33" spans="8:11" x14ac:dyDescent="0.2">
      <c r="H33" s="117"/>
      <c r="I33" s="117"/>
      <c r="J33" s="117"/>
      <c r="K33" s="117"/>
    </row>
    <row r="34" spans="8:11" x14ac:dyDescent="0.2">
      <c r="H34" s="117"/>
      <c r="I34" s="117"/>
      <c r="J34" s="117"/>
      <c r="K34" s="117"/>
    </row>
    <row r="35" spans="8:11" x14ac:dyDescent="0.2">
      <c r="H35" s="108"/>
      <c r="I35" s="108"/>
      <c r="J35" s="108"/>
      <c r="K35" s="108"/>
    </row>
    <row r="36" spans="8:11" x14ac:dyDescent="0.2">
      <c r="H36" s="187"/>
      <c r="I36" s="187"/>
      <c r="J36" s="187"/>
      <c r="K36" s="187"/>
    </row>
    <row r="37" spans="8:11" x14ac:dyDescent="0.2">
      <c r="H37" s="187"/>
      <c r="I37" s="187"/>
      <c r="J37" s="187"/>
      <c r="K37" s="187"/>
    </row>
    <row r="38" spans="8:11" x14ac:dyDescent="0.2">
      <c r="H38" s="187"/>
      <c r="I38" s="187"/>
      <c r="J38" s="187"/>
      <c r="K38" s="187"/>
    </row>
    <row r="39" spans="8:11" x14ac:dyDescent="0.2">
      <c r="H39" s="108"/>
      <c r="I39" s="108"/>
      <c r="J39" s="108"/>
      <c r="K39" s="108"/>
    </row>
    <row r="40" spans="8:11" x14ac:dyDescent="0.2">
      <c r="H40" s="108"/>
      <c r="I40" s="108"/>
      <c r="J40" s="108"/>
      <c r="K40" s="108"/>
    </row>
  </sheetData>
  <phoneticPr fontId="0" type="noConversion"/>
  <pageMargins left="0.78740157499999996" right="0.78740157499999996" top="0.984251969" bottom="0.984251969" header="0.4921259845" footer="0.4921259845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showGridLines="0" tabSelected="1" workbookViewId="0">
      <pane xSplit="2" ySplit="8" topLeftCell="C9" activePane="bottomRight" state="frozen"/>
      <selection pane="topRight" activeCell="B1" sqref="B1"/>
      <selection pane="bottomLeft" activeCell="A9" sqref="A9"/>
      <selection pane="bottomRight" activeCell="F43" sqref="F43"/>
    </sheetView>
  </sheetViews>
  <sheetFormatPr baseColWidth="10" defaultColWidth="5.85546875" defaultRowHeight="12.75" x14ac:dyDescent="0.2"/>
  <cols>
    <col min="1" max="1" width="2.7109375" style="42" customWidth="1"/>
    <col min="2" max="2" width="16.7109375" style="42" customWidth="1"/>
    <col min="3" max="3" width="5.7109375" style="42" customWidth="1"/>
    <col min="4" max="4" width="3.7109375" style="42" customWidth="1"/>
    <col min="5" max="5" width="6.7109375" style="42" customWidth="1"/>
    <col min="6" max="6" width="5.7109375" style="42" customWidth="1"/>
    <col min="7" max="7" width="3.7109375" style="42" customWidth="1"/>
    <col min="8" max="12" width="6.7109375" style="42" customWidth="1"/>
    <col min="13" max="13" width="8.7109375" style="42" customWidth="1"/>
    <col min="14" max="17" width="6.140625" style="42" customWidth="1"/>
    <col min="18" max="19" width="5.7109375" style="42" customWidth="1"/>
    <col min="20" max="20" width="6.7109375" style="42" customWidth="1"/>
    <col min="21" max="22" width="8.7109375" style="42" customWidth="1"/>
    <col min="23" max="16384" width="5.85546875" style="42"/>
  </cols>
  <sheetData>
    <row r="1" spans="1:22" s="3" customFormat="1" ht="16.899999999999999" customHeight="1" x14ac:dyDescent="0.25">
      <c r="A1" s="1" t="s">
        <v>129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2" s="5" customFormat="1" ht="9" customHeight="1" thickBo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2" s="11" customFormat="1" ht="13.15" customHeight="1" x14ac:dyDescent="0.2">
      <c r="A3" s="54" t="s">
        <v>0</v>
      </c>
      <c r="B3" s="46"/>
      <c r="C3" s="6" t="s">
        <v>93</v>
      </c>
      <c r="D3" s="6"/>
      <c r="E3" s="7"/>
      <c r="F3" s="6" t="s">
        <v>94</v>
      </c>
      <c r="G3" s="6"/>
      <c r="H3" s="142" t="s">
        <v>1</v>
      </c>
      <c r="I3" s="135" t="s">
        <v>1</v>
      </c>
      <c r="J3" s="9" t="s">
        <v>101</v>
      </c>
      <c r="K3" s="10" t="s">
        <v>96</v>
      </c>
      <c r="L3" s="9" t="s">
        <v>97</v>
      </c>
      <c r="M3" s="224" t="s">
        <v>1</v>
      </c>
      <c r="N3" s="160" t="s">
        <v>98</v>
      </c>
      <c r="O3" s="7"/>
      <c r="P3" s="6" t="s">
        <v>98</v>
      </c>
      <c r="Q3" s="7"/>
      <c r="R3" s="8" t="s">
        <v>24</v>
      </c>
      <c r="S3" s="7"/>
      <c r="T3" s="6"/>
      <c r="U3" s="231" t="s">
        <v>21</v>
      </c>
      <c r="V3" s="232"/>
    </row>
    <row r="4" spans="1:22" s="11" customFormat="1" ht="13.15" customHeight="1" x14ac:dyDescent="0.2">
      <c r="A4" s="55" t="s">
        <v>2</v>
      </c>
      <c r="B4" s="47"/>
      <c r="C4" s="5"/>
      <c r="D4" s="5"/>
      <c r="E4" s="13" t="s">
        <v>4</v>
      </c>
      <c r="F4" s="4" t="s">
        <v>95</v>
      </c>
      <c r="G4" s="4"/>
      <c r="H4" s="143" t="s">
        <v>96</v>
      </c>
      <c r="I4" s="136" t="s">
        <v>97</v>
      </c>
      <c r="J4" s="12" t="s">
        <v>1</v>
      </c>
      <c r="K4" s="14" t="s">
        <v>1</v>
      </c>
      <c r="L4" s="12" t="s">
        <v>1</v>
      </c>
      <c r="M4" s="15" t="s">
        <v>89</v>
      </c>
      <c r="N4" s="155" t="s">
        <v>20</v>
      </c>
      <c r="O4" s="13" t="s">
        <v>19</v>
      </c>
      <c r="P4" s="12" t="s">
        <v>20</v>
      </c>
      <c r="Q4" s="13" t="s">
        <v>19</v>
      </c>
      <c r="R4" s="12" t="s">
        <v>37</v>
      </c>
      <c r="S4" s="132" t="s">
        <v>5</v>
      </c>
      <c r="T4" s="12" t="s">
        <v>99</v>
      </c>
      <c r="U4" s="15" t="s">
        <v>22</v>
      </c>
      <c r="V4" s="15" t="s">
        <v>109</v>
      </c>
    </row>
    <row r="5" spans="1:22" s="11" customFormat="1" ht="13.15" customHeight="1" x14ac:dyDescent="0.2">
      <c r="A5" s="56"/>
      <c r="B5" s="48">
        <v>1</v>
      </c>
      <c r="C5" s="177">
        <v>2</v>
      </c>
      <c r="D5" s="177"/>
      <c r="E5" s="18">
        <v>3</v>
      </c>
      <c r="F5" s="177">
        <v>4</v>
      </c>
      <c r="G5" s="177"/>
      <c r="H5" s="144">
        <v>5</v>
      </c>
      <c r="I5" s="137">
        <v>6</v>
      </c>
      <c r="J5" s="17">
        <v>7</v>
      </c>
      <c r="K5" s="19">
        <v>8</v>
      </c>
      <c r="L5" s="17">
        <v>9</v>
      </c>
      <c r="M5" s="16">
        <v>10</v>
      </c>
      <c r="N5" s="56" t="s">
        <v>105</v>
      </c>
      <c r="O5" s="18" t="s">
        <v>106</v>
      </c>
      <c r="P5" s="17" t="s">
        <v>17</v>
      </c>
      <c r="Q5" s="18" t="s">
        <v>18</v>
      </c>
      <c r="R5" s="17">
        <v>13</v>
      </c>
      <c r="S5" s="18">
        <v>14</v>
      </c>
      <c r="T5" s="17">
        <v>15</v>
      </c>
      <c r="U5" s="16" t="s">
        <v>58</v>
      </c>
      <c r="V5" s="16" t="s">
        <v>60</v>
      </c>
    </row>
    <row r="6" spans="1:22" s="11" customFormat="1" ht="13.15" customHeight="1" x14ac:dyDescent="0.2">
      <c r="A6" s="55"/>
      <c r="B6" s="47"/>
      <c r="C6" s="17"/>
      <c r="D6" s="17"/>
      <c r="E6" s="18"/>
      <c r="F6" s="17"/>
      <c r="G6" s="17"/>
      <c r="H6" s="145" t="s">
        <v>91</v>
      </c>
      <c r="I6" s="138" t="s">
        <v>91</v>
      </c>
      <c r="J6" s="17" t="s">
        <v>7</v>
      </c>
      <c r="K6" s="19" t="s">
        <v>8</v>
      </c>
      <c r="L6" s="17" t="s">
        <v>92</v>
      </c>
      <c r="M6" s="16" t="s">
        <v>104</v>
      </c>
      <c r="N6" s="157" t="s">
        <v>91</v>
      </c>
      <c r="O6" s="132" t="s">
        <v>91</v>
      </c>
      <c r="P6" s="163" t="s">
        <v>99</v>
      </c>
      <c r="Q6" s="132" t="s">
        <v>99</v>
      </c>
      <c r="R6" s="17"/>
      <c r="S6" s="18"/>
      <c r="T6" s="17" t="s">
        <v>57</v>
      </c>
      <c r="U6" s="16" t="s">
        <v>59</v>
      </c>
      <c r="V6" s="16" t="s">
        <v>61</v>
      </c>
    </row>
    <row r="7" spans="1:22" s="11" customFormat="1" ht="13.15" customHeight="1" x14ac:dyDescent="0.2">
      <c r="A7" s="55"/>
      <c r="B7" s="47"/>
      <c r="C7" s="178" t="s">
        <v>3</v>
      </c>
      <c r="D7" s="163" t="s">
        <v>100</v>
      </c>
      <c r="E7" s="182" t="s">
        <v>23</v>
      </c>
      <c r="F7" s="163" t="s">
        <v>3</v>
      </c>
      <c r="G7" s="163" t="s">
        <v>100</v>
      </c>
      <c r="H7" s="145" t="s">
        <v>23</v>
      </c>
      <c r="I7" s="138" t="str">
        <f>H7</f>
        <v>€</v>
      </c>
      <c r="J7" s="163" t="str">
        <f>I7</f>
        <v>€</v>
      </c>
      <c r="K7" s="158" t="str">
        <f>J7</f>
        <v>€</v>
      </c>
      <c r="L7" s="163" t="str">
        <f>K7</f>
        <v>€</v>
      </c>
      <c r="M7" s="183" t="str">
        <f>L7</f>
        <v>€</v>
      </c>
      <c r="N7" s="157" t="s">
        <v>23</v>
      </c>
      <c r="O7" s="132" t="str">
        <f>N7</f>
        <v>€</v>
      </c>
      <c r="P7" s="163" t="str">
        <f>I7</f>
        <v>€</v>
      </c>
      <c r="Q7" s="132" t="str">
        <f>P7</f>
        <v>€</v>
      </c>
      <c r="R7" s="163"/>
      <c r="S7" s="132" t="str">
        <f>H7</f>
        <v>€</v>
      </c>
      <c r="T7" s="163" t="str">
        <f>S7</f>
        <v>€</v>
      </c>
      <c r="U7" s="183" t="str">
        <f>S7</f>
        <v>€</v>
      </c>
      <c r="V7" s="183" t="str">
        <f>U7</f>
        <v>€</v>
      </c>
    </row>
    <row r="8" spans="1:22" s="11" customFormat="1" ht="3" customHeight="1" x14ac:dyDescent="0.2">
      <c r="A8" s="57"/>
      <c r="B8" s="49"/>
      <c r="C8" s="21"/>
      <c r="D8" s="21"/>
      <c r="E8" s="22"/>
      <c r="F8" s="21"/>
      <c r="G8" s="21"/>
      <c r="H8" s="146"/>
      <c r="I8" s="139"/>
      <c r="J8" s="21"/>
      <c r="K8" s="23"/>
      <c r="L8" s="21"/>
      <c r="M8" s="20"/>
      <c r="N8" s="57"/>
      <c r="O8" s="22"/>
      <c r="P8" s="21"/>
      <c r="Q8" s="22"/>
      <c r="R8" s="21"/>
      <c r="S8" s="22"/>
      <c r="T8" s="21"/>
      <c r="U8" s="20"/>
      <c r="V8" s="20"/>
    </row>
    <row r="9" spans="1:22" s="28" customFormat="1" ht="3" customHeight="1" x14ac:dyDescent="0.2">
      <c r="A9" s="58"/>
      <c r="B9" s="50"/>
      <c r="C9" s="25"/>
      <c r="D9" s="25"/>
      <c r="E9" s="26"/>
      <c r="F9" s="25"/>
      <c r="G9" s="25"/>
      <c r="H9" s="147"/>
      <c r="I9" s="140"/>
      <c r="J9" s="25"/>
      <c r="K9" s="27"/>
      <c r="L9" s="25"/>
      <c r="M9" s="24"/>
      <c r="N9" s="58"/>
      <c r="O9" s="26"/>
      <c r="P9" s="25"/>
      <c r="Q9" s="26"/>
      <c r="R9" s="25"/>
      <c r="S9" s="26"/>
      <c r="T9" s="167"/>
      <c r="U9" s="24"/>
      <c r="V9" s="24"/>
    </row>
    <row r="10" spans="1:22" s="28" customFormat="1" ht="13.15" customHeight="1" x14ac:dyDescent="0.2">
      <c r="A10" s="59" t="s">
        <v>30</v>
      </c>
      <c r="B10" s="51"/>
      <c r="C10" s="29"/>
      <c r="D10" s="29"/>
      <c r="E10" s="30"/>
      <c r="F10" s="31"/>
      <c r="G10" s="31"/>
      <c r="H10" s="148"/>
      <c r="I10" s="141"/>
      <c r="J10" s="29"/>
      <c r="K10" s="134"/>
      <c r="L10" s="29"/>
      <c r="M10" s="63"/>
      <c r="N10" s="156"/>
      <c r="O10" s="30"/>
      <c r="P10" s="29"/>
      <c r="Q10" s="133"/>
      <c r="R10" s="31"/>
      <c r="S10" s="30"/>
      <c r="T10" s="31"/>
      <c r="U10" s="63"/>
      <c r="V10" s="63"/>
    </row>
    <row r="11" spans="1:22" s="28" customFormat="1" ht="13.15" customHeight="1" x14ac:dyDescent="0.2">
      <c r="A11" s="59"/>
      <c r="B11" s="51" t="s">
        <v>26</v>
      </c>
      <c r="C11" s="179">
        <v>1</v>
      </c>
      <c r="D11" s="29" t="s">
        <v>103</v>
      </c>
      <c r="E11" s="30">
        <v>300</v>
      </c>
      <c r="F11" s="31"/>
      <c r="G11" s="31"/>
      <c r="H11" s="148"/>
      <c r="I11" s="141"/>
      <c r="J11" s="29">
        <f>C11*E11</f>
        <v>300</v>
      </c>
      <c r="K11" s="134"/>
      <c r="L11" s="29"/>
      <c r="M11" s="63">
        <f>J11+K11+L11</f>
        <v>300</v>
      </c>
      <c r="N11" s="156"/>
      <c r="O11" s="30"/>
      <c r="P11" s="29"/>
      <c r="Q11" s="133"/>
      <c r="R11" s="31">
        <f>C11</f>
        <v>1</v>
      </c>
      <c r="S11" s="230">
        <v>0.6</v>
      </c>
      <c r="T11" s="31">
        <f>R11*S11</f>
        <v>0.6</v>
      </c>
      <c r="U11" s="63">
        <f>P11+T11</f>
        <v>0.6</v>
      </c>
      <c r="V11" s="63">
        <f>Q11+T11</f>
        <v>0.6</v>
      </c>
    </row>
    <row r="12" spans="1:22" s="28" customFormat="1" ht="13.15" customHeight="1" x14ac:dyDescent="0.2">
      <c r="A12" s="59"/>
      <c r="B12" s="51" t="s">
        <v>27</v>
      </c>
      <c r="C12" s="179">
        <v>2</v>
      </c>
      <c r="D12" s="29" t="s">
        <v>102</v>
      </c>
      <c r="E12" s="30">
        <v>200</v>
      </c>
      <c r="F12" s="31"/>
      <c r="G12" s="31"/>
      <c r="H12" s="148"/>
      <c r="I12" s="141"/>
      <c r="J12" s="29">
        <f>C12*E12</f>
        <v>400</v>
      </c>
      <c r="K12" s="134"/>
      <c r="L12" s="29"/>
      <c r="M12" s="63">
        <f>J12+K12+L12</f>
        <v>400</v>
      </c>
      <c r="N12" s="156"/>
      <c r="O12" s="30"/>
      <c r="P12" s="29"/>
      <c r="Q12" s="133"/>
      <c r="R12" s="31">
        <f>C12</f>
        <v>2</v>
      </c>
      <c r="S12" s="230">
        <v>0.3</v>
      </c>
      <c r="T12" s="31">
        <f>R12*S12</f>
        <v>0.6</v>
      </c>
      <c r="U12" s="63">
        <f>P12+T12</f>
        <v>0.6</v>
      </c>
      <c r="V12" s="63">
        <f>Q12+T12</f>
        <v>0.6</v>
      </c>
    </row>
    <row r="13" spans="1:22" s="28" customFormat="1" ht="13.15" customHeight="1" x14ac:dyDescent="0.2">
      <c r="A13" s="59"/>
      <c r="B13" s="51" t="s">
        <v>28</v>
      </c>
      <c r="C13" s="179">
        <v>5</v>
      </c>
      <c r="D13" s="29" t="s">
        <v>102</v>
      </c>
      <c r="E13" s="30">
        <v>150</v>
      </c>
      <c r="F13" s="31"/>
      <c r="G13" s="31"/>
      <c r="H13" s="148"/>
      <c r="I13" s="141"/>
      <c r="J13" s="29">
        <f>C13*E13</f>
        <v>750</v>
      </c>
      <c r="K13" s="134"/>
      <c r="L13" s="29"/>
      <c r="M13" s="63">
        <f>J13+K13+L13</f>
        <v>750</v>
      </c>
      <c r="N13" s="156"/>
      <c r="O13" s="30"/>
      <c r="P13" s="29"/>
      <c r="Q13" s="133"/>
      <c r="R13" s="31">
        <f>C13</f>
        <v>5</v>
      </c>
      <c r="S13" s="230">
        <v>0.24</v>
      </c>
      <c r="T13" s="31">
        <f>R13*S13</f>
        <v>1.2</v>
      </c>
      <c r="U13" s="63">
        <f>P13+T13</f>
        <v>1.2</v>
      </c>
      <c r="V13" s="63">
        <f>Q13+T13</f>
        <v>1.2</v>
      </c>
    </row>
    <row r="14" spans="1:22" s="28" customFormat="1" ht="3" customHeight="1" x14ac:dyDescent="0.2">
      <c r="A14" s="58"/>
      <c r="B14" s="50"/>
      <c r="C14" s="180"/>
      <c r="D14" s="25"/>
      <c r="E14" s="26"/>
      <c r="F14" s="25"/>
      <c r="G14" s="25"/>
      <c r="H14" s="147"/>
      <c r="I14" s="140"/>
      <c r="J14" s="25"/>
      <c r="K14" s="27"/>
      <c r="L14" s="25"/>
      <c r="M14" s="170"/>
      <c r="N14" s="58"/>
      <c r="O14" s="26"/>
      <c r="P14" s="25"/>
      <c r="Q14" s="26"/>
      <c r="R14" s="25"/>
      <c r="S14" s="26"/>
      <c r="T14" s="167"/>
      <c r="U14" s="170"/>
      <c r="V14" s="170"/>
    </row>
    <row r="15" spans="1:22" s="28" customFormat="1" ht="13.15" customHeight="1" x14ac:dyDescent="0.2">
      <c r="A15" s="59" t="s">
        <v>25</v>
      </c>
      <c r="B15" s="51"/>
      <c r="C15" s="179"/>
      <c r="D15" s="29"/>
      <c r="E15" s="30"/>
      <c r="F15" s="31"/>
      <c r="G15" s="31"/>
      <c r="H15" s="148"/>
      <c r="I15" s="141"/>
      <c r="J15" s="29"/>
      <c r="K15" s="134"/>
      <c r="L15" s="29"/>
      <c r="M15" s="63"/>
      <c r="N15" s="156"/>
      <c r="O15" s="30"/>
      <c r="P15" s="29"/>
      <c r="Q15" s="133"/>
      <c r="R15" s="31"/>
      <c r="S15" s="30"/>
      <c r="T15" s="31"/>
      <c r="U15" s="63"/>
      <c r="V15" s="63"/>
    </row>
    <row r="16" spans="1:22" s="28" customFormat="1" ht="13.15" customHeight="1" x14ac:dyDescent="0.2">
      <c r="A16" s="59"/>
      <c r="B16" s="51" t="s">
        <v>31</v>
      </c>
      <c r="C16" s="179">
        <v>1</v>
      </c>
      <c r="D16" s="29" t="s">
        <v>103</v>
      </c>
      <c r="E16" s="30">
        <v>300</v>
      </c>
      <c r="F16" s="31"/>
      <c r="G16" s="31"/>
      <c r="H16" s="148"/>
      <c r="I16" s="141"/>
      <c r="J16" s="29">
        <f>C16*E16</f>
        <v>300</v>
      </c>
      <c r="K16" s="134"/>
      <c r="L16" s="29"/>
      <c r="M16" s="63">
        <f>J16+K16+L16</f>
        <v>300</v>
      </c>
      <c r="N16" s="156"/>
      <c r="O16" s="30"/>
      <c r="P16" s="29"/>
      <c r="Q16" s="133"/>
      <c r="R16" s="31">
        <f>C16</f>
        <v>1</v>
      </c>
      <c r="S16" s="62">
        <v>0.6</v>
      </c>
      <c r="T16" s="31">
        <f>R16*S16</f>
        <v>0.6</v>
      </c>
      <c r="U16" s="63">
        <f>P16+T16</f>
        <v>0.6</v>
      </c>
      <c r="V16" s="63">
        <f>Q16+T16</f>
        <v>0.6</v>
      </c>
    </row>
    <row r="17" spans="1:22" s="28" customFormat="1" ht="13.15" customHeight="1" x14ac:dyDescent="0.2">
      <c r="A17" s="59"/>
      <c r="B17" s="51" t="s">
        <v>32</v>
      </c>
      <c r="C17" s="179">
        <v>2</v>
      </c>
      <c r="D17" s="29" t="s">
        <v>102</v>
      </c>
      <c r="E17" s="30">
        <v>200</v>
      </c>
      <c r="F17" s="31"/>
      <c r="G17" s="31"/>
      <c r="H17" s="148"/>
      <c r="I17" s="141"/>
      <c r="J17" s="29">
        <f>C17*E17</f>
        <v>400</v>
      </c>
      <c r="K17" s="134"/>
      <c r="L17" s="29"/>
      <c r="M17" s="63">
        <f>J17+K17+L17</f>
        <v>400</v>
      </c>
      <c r="N17" s="156"/>
      <c r="O17" s="30"/>
      <c r="P17" s="29"/>
      <c r="Q17" s="133"/>
      <c r="R17" s="31">
        <f>C17</f>
        <v>2</v>
      </c>
      <c r="S17" s="62">
        <v>0.3</v>
      </c>
      <c r="T17" s="31">
        <f>R17*S17</f>
        <v>0.6</v>
      </c>
      <c r="U17" s="63">
        <f>P17+T17</f>
        <v>0.6</v>
      </c>
      <c r="V17" s="63">
        <f>Q17+T17</f>
        <v>0.6</v>
      </c>
    </row>
    <row r="18" spans="1:22" s="28" customFormat="1" ht="13.15" customHeight="1" x14ac:dyDescent="0.2">
      <c r="A18" s="59"/>
      <c r="B18" s="51" t="s">
        <v>33</v>
      </c>
      <c r="C18" s="179">
        <v>5</v>
      </c>
      <c r="D18" s="29" t="s">
        <v>102</v>
      </c>
      <c r="E18" s="30">
        <v>150</v>
      </c>
      <c r="F18" s="31"/>
      <c r="G18" s="31"/>
      <c r="H18" s="148"/>
      <c r="I18" s="141"/>
      <c r="J18" s="29">
        <f>C18*E18</f>
        <v>750</v>
      </c>
      <c r="K18" s="134"/>
      <c r="L18" s="29"/>
      <c r="M18" s="63">
        <f>J18+K18+L18</f>
        <v>750</v>
      </c>
      <c r="N18" s="156"/>
      <c r="O18" s="30"/>
      <c r="P18" s="29"/>
      <c r="Q18" s="133"/>
      <c r="R18" s="31">
        <f>C18</f>
        <v>5</v>
      </c>
      <c r="S18" s="62">
        <v>0.24</v>
      </c>
      <c r="T18" s="31">
        <f>R18*S18</f>
        <v>1.2</v>
      </c>
      <c r="U18" s="63">
        <f>P18+T18</f>
        <v>1.2</v>
      </c>
      <c r="V18" s="63">
        <f>Q18+T18</f>
        <v>1.2</v>
      </c>
    </row>
    <row r="19" spans="1:22" s="28" customFormat="1" ht="3" customHeight="1" x14ac:dyDescent="0.2">
      <c r="A19" s="59"/>
      <c r="B19" s="51"/>
      <c r="C19" s="179"/>
      <c r="D19" s="29"/>
      <c r="E19" s="30"/>
      <c r="F19" s="31"/>
      <c r="G19" s="31"/>
      <c r="H19" s="148"/>
      <c r="I19" s="141"/>
      <c r="J19" s="29"/>
      <c r="K19" s="134"/>
      <c r="L19" s="29"/>
      <c r="M19" s="63"/>
      <c r="N19" s="156"/>
      <c r="O19" s="30"/>
      <c r="P19" s="29"/>
      <c r="Q19" s="133"/>
      <c r="R19" s="31"/>
      <c r="S19" s="30"/>
      <c r="T19" s="31"/>
      <c r="U19" s="63"/>
      <c r="V19" s="63"/>
    </row>
    <row r="20" spans="1:22" s="28" customFormat="1" ht="13.15" customHeight="1" x14ac:dyDescent="0.2">
      <c r="A20" s="59" t="s">
        <v>29</v>
      </c>
      <c r="B20" s="51"/>
      <c r="C20" s="179"/>
      <c r="D20" s="29"/>
      <c r="E20" s="30"/>
      <c r="F20" s="31"/>
      <c r="G20" s="31"/>
      <c r="H20" s="148"/>
      <c r="I20" s="141"/>
      <c r="J20" s="29"/>
      <c r="K20" s="134"/>
      <c r="L20" s="29"/>
      <c r="M20" s="63"/>
      <c r="N20" s="156"/>
      <c r="O20" s="30"/>
      <c r="P20" s="29"/>
      <c r="Q20" s="133"/>
      <c r="R20" s="31"/>
      <c r="S20" s="30"/>
      <c r="T20" s="31"/>
      <c r="U20" s="63"/>
      <c r="V20" s="63"/>
    </row>
    <row r="21" spans="1:22" s="28" customFormat="1" ht="13.15" customHeight="1" x14ac:dyDescent="0.2">
      <c r="A21" s="59"/>
      <c r="B21" s="51" t="s">
        <v>34</v>
      </c>
      <c r="C21" s="179">
        <v>2</v>
      </c>
      <c r="D21" s="29" t="s">
        <v>102</v>
      </c>
      <c r="E21" s="30">
        <v>100</v>
      </c>
      <c r="F21" s="31"/>
      <c r="G21" s="31"/>
      <c r="H21" s="148"/>
      <c r="I21" s="141"/>
      <c r="J21" s="29">
        <v>200</v>
      </c>
      <c r="K21" s="134">
        <v>40</v>
      </c>
      <c r="L21" s="29">
        <v>48</v>
      </c>
      <c r="M21" s="63">
        <f>J21+K21+L21</f>
        <v>288</v>
      </c>
      <c r="N21" s="156"/>
      <c r="O21" s="30"/>
      <c r="P21" s="29">
        <v>40</v>
      </c>
      <c r="Q21" s="133">
        <v>30</v>
      </c>
      <c r="R21" s="31"/>
      <c r="S21" s="30"/>
      <c r="T21" s="31">
        <v>50</v>
      </c>
      <c r="U21" s="63">
        <f>P21+T21</f>
        <v>90</v>
      </c>
      <c r="V21" s="63">
        <f>Q21+T21</f>
        <v>80</v>
      </c>
    </row>
    <row r="22" spans="1:22" s="28" customFormat="1" ht="13.15" customHeight="1" x14ac:dyDescent="0.2">
      <c r="A22" s="59"/>
      <c r="B22" s="51" t="s">
        <v>35</v>
      </c>
      <c r="C22" s="179">
        <v>2</v>
      </c>
      <c r="D22" s="29" t="s">
        <v>102</v>
      </c>
      <c r="E22" s="30">
        <v>200</v>
      </c>
      <c r="F22" s="31"/>
      <c r="G22" s="31"/>
      <c r="H22" s="148"/>
      <c r="I22" s="141"/>
      <c r="J22" s="29">
        <v>400</v>
      </c>
      <c r="K22" s="134">
        <v>60</v>
      </c>
      <c r="L22" s="29">
        <v>90</v>
      </c>
      <c r="M22" s="63">
        <f>J22+K22+L22</f>
        <v>550</v>
      </c>
      <c r="N22" s="156"/>
      <c r="O22" s="30"/>
      <c r="P22" s="29">
        <v>20</v>
      </c>
      <c r="Q22" s="133">
        <v>20</v>
      </c>
      <c r="R22" s="31"/>
      <c r="S22" s="30"/>
      <c r="T22" s="31">
        <v>80</v>
      </c>
      <c r="U22" s="63">
        <f>P22+T22</f>
        <v>100</v>
      </c>
      <c r="V22" s="63">
        <f>Q22+T22</f>
        <v>100</v>
      </c>
    </row>
    <row r="23" spans="1:22" s="28" customFormat="1" ht="13.15" customHeight="1" x14ac:dyDescent="0.2">
      <c r="A23" s="59"/>
      <c r="B23" s="51" t="s">
        <v>36</v>
      </c>
      <c r="C23" s="179">
        <v>2</v>
      </c>
      <c r="D23" s="29" t="s">
        <v>102</v>
      </c>
      <c r="E23" s="30">
        <v>300</v>
      </c>
      <c r="F23" s="31"/>
      <c r="G23" s="31"/>
      <c r="H23" s="148"/>
      <c r="I23" s="141"/>
      <c r="J23" s="29">
        <v>600</v>
      </c>
      <c r="K23" s="134">
        <v>50</v>
      </c>
      <c r="L23" s="29">
        <v>55</v>
      </c>
      <c r="M23" s="63">
        <f>J23+K23+L23</f>
        <v>705</v>
      </c>
      <c r="N23" s="156"/>
      <c r="O23" s="30"/>
      <c r="P23" s="29">
        <v>60</v>
      </c>
      <c r="Q23" s="133">
        <v>50</v>
      </c>
      <c r="R23" s="31"/>
      <c r="S23" s="30"/>
      <c r="T23" s="31">
        <v>150</v>
      </c>
      <c r="U23" s="63">
        <f>P23+T23</f>
        <v>210</v>
      </c>
      <c r="V23" s="63">
        <f>Q23+T23</f>
        <v>200</v>
      </c>
    </row>
    <row r="24" spans="1:22" s="28" customFormat="1" ht="3" customHeight="1" x14ac:dyDescent="0.2">
      <c r="A24" s="59"/>
      <c r="B24" s="51"/>
      <c r="C24" s="29"/>
      <c r="D24" s="29"/>
      <c r="E24" s="30"/>
      <c r="F24" s="31"/>
      <c r="G24" s="31"/>
      <c r="H24" s="149"/>
      <c r="I24" s="141"/>
      <c r="J24" s="29"/>
      <c r="K24" s="134"/>
      <c r="L24" s="29"/>
      <c r="M24" s="63"/>
      <c r="N24" s="156"/>
      <c r="O24" s="30"/>
      <c r="P24" s="29"/>
      <c r="Q24" s="133"/>
      <c r="R24" s="31"/>
      <c r="S24" s="30"/>
      <c r="T24" s="31"/>
      <c r="U24" s="63"/>
      <c r="V24" s="63"/>
    </row>
    <row r="25" spans="1:22" s="11" customFormat="1" ht="13.15" customHeight="1" x14ac:dyDescent="0.2">
      <c r="A25" s="32" t="s">
        <v>10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171">
        <f>SUM(M10:M23)</f>
        <v>4443</v>
      </c>
      <c r="N25" s="32"/>
      <c r="O25" s="161"/>
      <c r="P25" s="33"/>
      <c r="Q25" s="161"/>
      <c r="R25" s="33"/>
      <c r="S25" s="33"/>
      <c r="T25" s="168"/>
      <c r="U25" s="171">
        <f>SUM(U10:U24)</f>
        <v>404.8</v>
      </c>
      <c r="V25" s="171">
        <f>SUM(V10:V24)</f>
        <v>384.8</v>
      </c>
    </row>
    <row r="26" spans="1:22" s="38" customFormat="1" ht="3" customHeight="1" x14ac:dyDescent="0.2">
      <c r="A26" s="60"/>
      <c r="B26" s="52"/>
      <c r="C26" s="34"/>
      <c r="D26" s="34"/>
      <c r="E26" s="34"/>
      <c r="F26" s="35"/>
      <c r="G26" s="34"/>
      <c r="H26" s="152"/>
      <c r="I26" s="150"/>
      <c r="J26" s="34"/>
      <c r="K26" s="37"/>
      <c r="L26" s="34"/>
      <c r="M26" s="172"/>
      <c r="N26" s="60"/>
      <c r="O26" s="36"/>
      <c r="P26" s="34"/>
      <c r="Q26" s="36"/>
      <c r="R26" s="34"/>
      <c r="S26" s="88"/>
      <c r="T26" s="85"/>
      <c r="U26" s="172"/>
      <c r="V26" s="172"/>
    </row>
    <row r="27" spans="1:22" s="28" customFormat="1" ht="13.15" customHeight="1" x14ac:dyDescent="0.2">
      <c r="A27" s="61"/>
      <c r="B27" s="53" t="s">
        <v>11</v>
      </c>
      <c r="C27" s="29"/>
      <c r="D27" s="29"/>
      <c r="E27" s="29"/>
      <c r="F27" s="39">
        <v>12</v>
      </c>
      <c r="G27" s="159" t="s">
        <v>9</v>
      </c>
      <c r="H27" s="229">
        <v>10</v>
      </c>
      <c r="I27" s="229">
        <v>15</v>
      </c>
      <c r="J27" s="29"/>
      <c r="K27" s="134">
        <f>F27*H27</f>
        <v>120</v>
      </c>
      <c r="L27" s="29">
        <f>F27*I27</f>
        <v>180</v>
      </c>
      <c r="M27" s="63">
        <f>J27+K27+L27</f>
        <v>300</v>
      </c>
      <c r="N27" s="229">
        <v>2</v>
      </c>
      <c r="O27" s="229">
        <v>2.5</v>
      </c>
      <c r="P27" s="29">
        <f>F27*N27</f>
        <v>24</v>
      </c>
      <c r="Q27" s="133">
        <f>F27*O27</f>
        <v>30</v>
      </c>
      <c r="R27" s="31">
        <f>F27</f>
        <v>12</v>
      </c>
      <c r="S27" s="229">
        <v>12</v>
      </c>
      <c r="T27" s="31">
        <f>R27*S27</f>
        <v>144</v>
      </c>
      <c r="U27" s="63">
        <f>P27+R27*S27</f>
        <v>168</v>
      </c>
      <c r="V27" s="63">
        <f>Q27+R27*S27</f>
        <v>174</v>
      </c>
    </row>
    <row r="28" spans="1:22" s="28" customFormat="1" ht="13.15" customHeight="1" x14ac:dyDescent="0.2">
      <c r="A28" s="59"/>
      <c r="B28" s="51" t="s">
        <v>12</v>
      </c>
      <c r="C28" s="29"/>
      <c r="D28" s="29"/>
      <c r="E28" s="29"/>
      <c r="F28" s="39">
        <v>4</v>
      </c>
      <c r="G28" s="159" t="s">
        <v>9</v>
      </c>
      <c r="H28" s="148">
        <v>10</v>
      </c>
      <c r="I28" s="141">
        <v>30</v>
      </c>
      <c r="J28" s="29"/>
      <c r="K28" s="134">
        <f>F28*H28</f>
        <v>40</v>
      </c>
      <c r="L28" s="29">
        <f>F28*I28</f>
        <v>120</v>
      </c>
      <c r="M28" s="63">
        <f>J28+K28+L28</f>
        <v>160</v>
      </c>
      <c r="N28" s="156">
        <v>8</v>
      </c>
      <c r="O28" s="30">
        <v>7.5</v>
      </c>
      <c r="P28" s="29">
        <f>F28*N28</f>
        <v>32</v>
      </c>
      <c r="Q28" s="133">
        <f>F28*O28</f>
        <v>30</v>
      </c>
      <c r="R28" s="31">
        <f>F28</f>
        <v>4</v>
      </c>
      <c r="S28" s="30">
        <v>20</v>
      </c>
      <c r="T28" s="31">
        <f>R28*S28</f>
        <v>80</v>
      </c>
      <c r="U28" s="63">
        <f>P28+R28*S28</f>
        <v>112</v>
      </c>
      <c r="V28" s="63">
        <f>Q28+R28*S28</f>
        <v>110</v>
      </c>
    </row>
    <row r="29" spans="1:22" s="28" customFormat="1" ht="13.15" customHeight="1" x14ac:dyDescent="0.2">
      <c r="A29" s="59"/>
      <c r="B29" s="51" t="s">
        <v>13</v>
      </c>
      <c r="C29" s="29"/>
      <c r="D29" s="29"/>
      <c r="E29" s="29"/>
      <c r="F29" s="39">
        <v>1</v>
      </c>
      <c r="G29" s="159" t="s">
        <v>9</v>
      </c>
      <c r="H29" s="148">
        <v>10</v>
      </c>
      <c r="I29" s="141">
        <v>20</v>
      </c>
      <c r="J29" s="29"/>
      <c r="K29" s="134">
        <f>F29*H29</f>
        <v>10</v>
      </c>
      <c r="L29" s="29">
        <f>F29*I29</f>
        <v>20</v>
      </c>
      <c r="M29" s="63">
        <f>J29+K29+L29</f>
        <v>30</v>
      </c>
      <c r="N29" s="156">
        <v>3</v>
      </c>
      <c r="O29" s="30">
        <v>2</v>
      </c>
      <c r="P29" s="29">
        <f>F29*N29</f>
        <v>3</v>
      </c>
      <c r="Q29" s="133">
        <f>F29*O29</f>
        <v>2</v>
      </c>
      <c r="R29" s="31">
        <f>F29</f>
        <v>1</v>
      </c>
      <c r="S29" s="30">
        <v>10</v>
      </c>
      <c r="T29" s="31">
        <f>R29*S29</f>
        <v>10</v>
      </c>
      <c r="U29" s="63">
        <f>P29+R29*S29</f>
        <v>13</v>
      </c>
      <c r="V29" s="63">
        <f>Q29+R29*S29</f>
        <v>12</v>
      </c>
    </row>
    <row r="30" spans="1:22" s="28" customFormat="1" ht="13.15" customHeight="1" x14ac:dyDescent="0.2">
      <c r="A30" s="59"/>
      <c r="B30" s="51" t="s">
        <v>14</v>
      </c>
      <c r="C30" s="29"/>
      <c r="D30" s="29"/>
      <c r="E30" s="29"/>
      <c r="F30" s="39">
        <v>3</v>
      </c>
      <c r="G30" s="159" t="s">
        <v>9</v>
      </c>
      <c r="H30" s="148">
        <v>10</v>
      </c>
      <c r="I30" s="141">
        <v>15</v>
      </c>
      <c r="J30" s="29"/>
      <c r="K30" s="134">
        <f>F30*H30</f>
        <v>30</v>
      </c>
      <c r="L30" s="29">
        <f>F30*I30</f>
        <v>45</v>
      </c>
      <c r="M30" s="63">
        <f>J30+K30+L30</f>
        <v>75</v>
      </c>
      <c r="N30" s="156">
        <v>2</v>
      </c>
      <c r="O30" s="30">
        <v>1</v>
      </c>
      <c r="P30" s="29">
        <f>F30*N30</f>
        <v>6</v>
      </c>
      <c r="Q30" s="133">
        <f>F30*O30</f>
        <v>3</v>
      </c>
      <c r="R30" s="31">
        <f>F30</f>
        <v>3</v>
      </c>
      <c r="S30" s="30">
        <v>12</v>
      </c>
      <c r="T30" s="31">
        <f>R30*S30</f>
        <v>36</v>
      </c>
      <c r="U30" s="63">
        <f>P30+R30*S30</f>
        <v>42</v>
      </c>
      <c r="V30" s="63">
        <f>Q30+R30*S30</f>
        <v>39</v>
      </c>
    </row>
    <row r="31" spans="1:22" s="28" customFormat="1" ht="13.15" customHeight="1" x14ac:dyDescent="0.2">
      <c r="A31" s="59" t="s">
        <v>15</v>
      </c>
      <c r="B31" s="51"/>
      <c r="C31" s="29"/>
      <c r="D31" s="29"/>
      <c r="E31" s="29"/>
      <c r="F31" s="175">
        <f>SUM(F18:F30)</f>
        <v>20</v>
      </c>
      <c r="G31" s="176" t="s">
        <v>9</v>
      </c>
      <c r="H31" s="153"/>
      <c r="I31" s="151"/>
      <c r="J31" s="29"/>
      <c r="K31" s="134"/>
      <c r="L31" s="29"/>
      <c r="M31" s="63"/>
      <c r="N31" s="59"/>
      <c r="O31" s="133"/>
      <c r="P31" s="29"/>
      <c r="Q31" s="133"/>
      <c r="R31" s="29"/>
      <c r="S31" s="133"/>
      <c r="T31" s="86"/>
      <c r="U31" s="63"/>
      <c r="V31" s="63"/>
    </row>
    <row r="32" spans="1:22" s="38" customFormat="1" ht="3" customHeight="1" x14ac:dyDescent="0.2">
      <c r="A32" s="60"/>
      <c r="B32" s="52"/>
      <c r="C32" s="34"/>
      <c r="D32" s="34"/>
      <c r="E32" s="34"/>
      <c r="F32" s="35"/>
      <c r="G32" s="34"/>
      <c r="H32" s="154"/>
      <c r="I32" s="150"/>
      <c r="J32" s="34"/>
      <c r="K32" s="37"/>
      <c r="L32" s="34"/>
      <c r="M32" s="172"/>
      <c r="N32" s="60"/>
      <c r="O32" s="36"/>
      <c r="P32" s="34"/>
      <c r="Q32" s="36"/>
      <c r="R32" s="34"/>
      <c r="S32" s="89"/>
      <c r="T32" s="87"/>
      <c r="U32" s="172"/>
      <c r="V32" s="172"/>
    </row>
    <row r="33" spans="1:22" s="28" customFormat="1" ht="13.15" customHeight="1" x14ac:dyDescent="0.2">
      <c r="A33" s="32" t="s">
        <v>16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171">
        <f>SUM(M27:M31)</f>
        <v>565</v>
      </c>
      <c r="N33" s="32"/>
      <c r="O33" s="161"/>
      <c r="P33" s="33"/>
      <c r="Q33" s="161"/>
      <c r="R33" s="33"/>
      <c r="S33" s="33"/>
      <c r="T33" s="168"/>
      <c r="U33" s="171">
        <f>SUM(U27:U31)</f>
        <v>335</v>
      </c>
      <c r="V33" s="171">
        <f>SUM(V27:V31)</f>
        <v>335</v>
      </c>
    </row>
    <row r="34" spans="1:22" s="28" customFormat="1" ht="13.15" customHeight="1" thickBot="1" x14ac:dyDescent="0.25">
      <c r="A34" s="40" t="s">
        <v>40</v>
      </c>
      <c r="B34" s="41"/>
      <c r="C34" s="41"/>
      <c r="D34" s="41"/>
      <c r="E34" s="41"/>
      <c r="F34" s="41"/>
      <c r="G34" s="41"/>
      <c r="H34" s="41"/>
      <c r="I34" s="41"/>
      <c r="J34" s="164">
        <f>SUM(J10:J23)+SUM(J27:J30)</f>
        <v>4100</v>
      </c>
      <c r="K34" s="164">
        <f>SUM(K10:K23)+SUM(K27:K30)</f>
        <v>350</v>
      </c>
      <c r="L34" s="164">
        <f>SUM(L10:L23)+SUM(L27:L30)</f>
        <v>558</v>
      </c>
      <c r="M34" s="225">
        <f>M33+M25</f>
        <v>5008</v>
      </c>
      <c r="N34" s="40"/>
      <c r="O34" s="162"/>
      <c r="P34" s="165">
        <f>SUM(P10:P33)</f>
        <v>185</v>
      </c>
      <c r="Q34" s="166">
        <f>SUM(Q10:Q33)</f>
        <v>165</v>
      </c>
      <c r="R34" s="41"/>
      <c r="S34" s="41"/>
      <c r="T34" s="169">
        <f>SUM(T9:T33)</f>
        <v>554.79999999999995</v>
      </c>
      <c r="U34" s="184">
        <f>U33+U25</f>
        <v>739.8</v>
      </c>
      <c r="V34" s="184">
        <f>V33+V25</f>
        <v>719.8</v>
      </c>
    </row>
    <row r="35" spans="1:22" s="28" customFormat="1" ht="3" customHeight="1" x14ac:dyDescent="0.2">
      <c r="A35" s="68"/>
      <c r="B35" s="69"/>
      <c r="C35" s="69"/>
      <c r="D35" s="69"/>
      <c r="E35" s="69"/>
      <c r="F35" s="69"/>
      <c r="G35" s="69"/>
      <c r="H35" s="69"/>
      <c r="I35" s="69"/>
      <c r="J35" s="70"/>
      <c r="K35" s="70"/>
      <c r="L35" s="70"/>
      <c r="M35" s="70"/>
      <c r="N35" s="69"/>
      <c r="O35" s="69"/>
      <c r="P35" s="69"/>
      <c r="Q35" s="69"/>
      <c r="R35" s="69"/>
      <c r="S35" s="69"/>
      <c r="T35" s="69"/>
      <c r="U35" s="173"/>
      <c r="V35" s="174"/>
    </row>
    <row r="36" spans="1:22" s="28" customFormat="1" ht="13.15" customHeight="1" x14ac:dyDescent="0.2">
      <c r="A36" s="77" t="s">
        <v>39</v>
      </c>
      <c r="B36" s="78"/>
      <c r="C36" s="78"/>
      <c r="D36" s="78"/>
      <c r="E36" s="78"/>
      <c r="F36" s="78"/>
      <c r="G36" s="78"/>
      <c r="H36" s="78"/>
      <c r="I36" s="78"/>
      <c r="J36" s="79"/>
      <c r="K36" s="79"/>
      <c r="L36" s="79"/>
      <c r="M36" s="79"/>
      <c r="N36" s="78"/>
      <c r="O36" s="78"/>
      <c r="P36" s="78"/>
      <c r="Q36" s="78"/>
      <c r="R36" s="78"/>
      <c r="S36" s="78"/>
      <c r="T36" s="78"/>
      <c r="U36" s="217">
        <f>U34+M34</f>
        <v>5747.8</v>
      </c>
      <c r="V36" s="218">
        <f>M34+V34</f>
        <v>5727.8</v>
      </c>
    </row>
    <row r="37" spans="1:22" s="28" customFormat="1" ht="3" customHeight="1" x14ac:dyDescent="0.2">
      <c r="A37" s="71"/>
      <c r="B37" s="65"/>
      <c r="C37" s="65"/>
      <c r="D37" s="65"/>
      <c r="E37" s="65"/>
      <c r="F37" s="65"/>
      <c r="G37" s="65"/>
      <c r="H37" s="65"/>
      <c r="I37" s="65"/>
      <c r="J37" s="66"/>
      <c r="K37" s="66"/>
      <c r="L37" s="66"/>
      <c r="M37" s="66"/>
      <c r="N37" s="65"/>
      <c r="O37" s="65"/>
      <c r="P37" s="65"/>
      <c r="Q37" s="65"/>
      <c r="R37" s="65"/>
      <c r="S37" s="65"/>
      <c r="T37" s="65"/>
      <c r="U37" s="65"/>
      <c r="V37" s="219"/>
    </row>
    <row r="38" spans="1:22" x14ac:dyDescent="0.2">
      <c r="A38" s="43" t="s">
        <v>38</v>
      </c>
      <c r="B38" s="44"/>
      <c r="C38" s="44"/>
      <c r="D38" s="44"/>
      <c r="E38" s="44"/>
      <c r="F38" s="44"/>
      <c r="G38" s="44"/>
      <c r="H38" s="64">
        <f>Jahresplandaten!T15</f>
        <v>5.0422617312736812E-2</v>
      </c>
      <c r="I38" s="44" t="s">
        <v>107</v>
      </c>
      <c r="J38" s="44"/>
      <c r="K38" s="44"/>
      <c r="L38" s="44"/>
      <c r="M38" s="44"/>
      <c r="N38" s="181">
        <v>0.5</v>
      </c>
      <c r="O38" s="44" t="s">
        <v>90</v>
      </c>
      <c r="P38" s="44"/>
      <c r="Q38" s="44"/>
      <c r="R38" s="228">
        <f>H38*N38</f>
        <v>2.5211308656368406E-2</v>
      </c>
      <c r="S38" s="44"/>
      <c r="T38" s="44"/>
      <c r="U38" s="29">
        <f>U36*H38*N38</f>
        <v>144.90955989507432</v>
      </c>
      <c r="V38" s="51">
        <f>V36*H38*N38</f>
        <v>144.40533372194696</v>
      </c>
    </row>
    <row r="39" spans="1:22" s="28" customFormat="1" ht="3" customHeight="1" x14ac:dyDescent="0.2">
      <c r="A39" s="71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6"/>
      <c r="M39" s="66"/>
      <c r="N39" s="65"/>
      <c r="O39" s="66"/>
      <c r="P39" s="66"/>
      <c r="Q39" s="65"/>
      <c r="R39" s="65"/>
      <c r="S39" s="65"/>
      <c r="T39" s="65"/>
      <c r="U39" s="65"/>
      <c r="V39" s="219"/>
    </row>
    <row r="40" spans="1:22" x14ac:dyDescent="0.2">
      <c r="A40" s="80" t="s">
        <v>41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217">
        <f>U36+U38</f>
        <v>5892.7095598950746</v>
      </c>
      <c r="V40" s="226">
        <f>V36+V38</f>
        <v>5872.2053337219468</v>
      </c>
    </row>
    <row r="41" spans="1:22" s="28" customFormat="1" ht="3" customHeight="1" x14ac:dyDescent="0.2">
      <c r="A41" s="71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6"/>
      <c r="M41" s="66"/>
      <c r="N41" s="66"/>
      <c r="O41" s="66"/>
      <c r="P41" s="66"/>
      <c r="Q41" s="65"/>
      <c r="R41" s="65"/>
      <c r="S41" s="65"/>
      <c r="T41" s="65"/>
      <c r="U41" s="65"/>
      <c r="V41" s="219"/>
    </row>
    <row r="42" spans="1:22" x14ac:dyDescent="0.2">
      <c r="A42" s="43" t="s">
        <v>43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74"/>
    </row>
    <row r="43" spans="1:22" x14ac:dyDescent="0.2">
      <c r="A43" s="43" t="s">
        <v>42</v>
      </c>
      <c r="B43" s="44"/>
      <c r="C43" s="44"/>
      <c r="D43" s="44"/>
      <c r="E43" s="44"/>
      <c r="F43" s="44"/>
      <c r="G43" s="44"/>
      <c r="H43" s="64">
        <f>Jahresplandaten!T18</f>
        <v>9.9889012208657056E-3</v>
      </c>
      <c r="I43" s="44" t="s">
        <v>107</v>
      </c>
      <c r="J43" s="44"/>
      <c r="K43" s="44"/>
      <c r="L43" s="44"/>
      <c r="M43" s="44"/>
      <c r="N43" s="181">
        <v>2</v>
      </c>
      <c r="O43" s="44" t="s">
        <v>90</v>
      </c>
      <c r="P43" s="44"/>
      <c r="Q43" s="44"/>
      <c r="R43" s="228">
        <f>H43*N43</f>
        <v>1.9977802441731411E-2</v>
      </c>
      <c r="S43" s="44"/>
      <c r="T43" s="44"/>
      <c r="U43" s="29">
        <f>U40*H43*N43</f>
        <v>117.72338743408585</v>
      </c>
      <c r="V43" s="51"/>
    </row>
    <row r="44" spans="1:22" s="28" customFormat="1" ht="3" customHeight="1" x14ac:dyDescent="0.2">
      <c r="A44" s="71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6"/>
      <c r="M44" s="66"/>
      <c r="N44" s="66"/>
      <c r="O44" s="66"/>
      <c r="P44" s="65"/>
      <c r="Q44" s="65"/>
      <c r="R44" s="65"/>
      <c r="S44" s="65"/>
      <c r="T44" s="65"/>
      <c r="U44" s="65"/>
      <c r="V44" s="219"/>
    </row>
    <row r="45" spans="1:22" x14ac:dyDescent="0.2">
      <c r="A45" s="80" t="s">
        <v>44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78">
        <f>U40+U43</f>
        <v>6010.43294732916</v>
      </c>
      <c r="V45" s="220"/>
    </row>
    <row r="46" spans="1:22" s="28" customFormat="1" ht="3" customHeight="1" x14ac:dyDescent="0.2">
      <c r="A46" s="71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6"/>
      <c r="M46" s="66"/>
      <c r="N46" s="65"/>
      <c r="O46" s="65"/>
      <c r="P46" s="65"/>
      <c r="Q46" s="65"/>
      <c r="R46" s="65"/>
      <c r="S46" s="65"/>
      <c r="T46" s="65"/>
      <c r="U46" s="65"/>
      <c r="V46" s="219"/>
    </row>
    <row r="47" spans="1:22" x14ac:dyDescent="0.2">
      <c r="A47" s="43" t="s">
        <v>46</v>
      </c>
      <c r="B47" s="44"/>
      <c r="C47" s="44"/>
      <c r="D47" s="44"/>
      <c r="E47" s="44"/>
      <c r="F47" s="44"/>
      <c r="G47" s="44"/>
      <c r="H47" s="228">
        <f>Jahresplandaten!T21</f>
        <v>7.9670329670329665E-2</v>
      </c>
      <c r="I47" s="44" t="s">
        <v>108</v>
      </c>
      <c r="J47" s="44"/>
      <c r="K47" s="44"/>
      <c r="L47" s="44"/>
      <c r="M47" s="64"/>
      <c r="N47" s="44"/>
      <c r="O47" s="44"/>
      <c r="P47" s="44"/>
      <c r="Q47" s="44"/>
      <c r="R47" s="44"/>
      <c r="S47" s="44"/>
      <c r="T47" s="44"/>
      <c r="U47" s="29">
        <f>U45*H47</f>
        <v>478.85317437512538</v>
      </c>
      <c r="V47" s="74"/>
    </row>
    <row r="48" spans="1:22" x14ac:dyDescent="0.2">
      <c r="A48" s="43" t="s">
        <v>45</v>
      </c>
      <c r="B48" s="44"/>
      <c r="C48" s="44"/>
      <c r="D48" s="44"/>
      <c r="E48" s="44"/>
      <c r="F48" s="44"/>
      <c r="G48" s="44"/>
      <c r="H48" s="228">
        <f>Jahresplandaten!T23</f>
        <v>6.043956043956044E-2</v>
      </c>
      <c r="I48" s="44" t="s">
        <v>108</v>
      </c>
      <c r="J48" s="44"/>
      <c r="K48" s="44"/>
      <c r="L48" s="44"/>
      <c r="M48" s="64"/>
      <c r="N48" s="44"/>
      <c r="O48" s="44"/>
      <c r="P48" s="44"/>
      <c r="Q48" s="44"/>
      <c r="R48" s="44"/>
      <c r="S48" s="44"/>
      <c r="T48" s="44"/>
      <c r="U48" s="29">
        <f>U45*H48</f>
        <v>363.26792538802619</v>
      </c>
      <c r="V48" s="74"/>
    </row>
    <row r="49" spans="1:22" s="28" customFormat="1" ht="3" customHeight="1" x14ac:dyDescent="0.2">
      <c r="A49" s="71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6"/>
      <c r="M49" s="65"/>
      <c r="N49" s="65"/>
      <c r="O49" s="65"/>
      <c r="P49" s="65"/>
      <c r="Q49" s="65"/>
      <c r="R49" s="65"/>
      <c r="S49" s="65"/>
      <c r="T49" s="65"/>
      <c r="U49" s="65"/>
      <c r="V49" s="219"/>
    </row>
    <row r="50" spans="1:22" x14ac:dyDescent="0.2">
      <c r="A50" s="80" t="s">
        <v>47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78">
        <f>SUM(U45:U49)</f>
        <v>6852.5540470923115</v>
      </c>
      <c r="V50" s="220"/>
    </row>
    <row r="51" spans="1:22" s="28" customFormat="1" ht="3" customHeight="1" x14ac:dyDescent="0.2">
      <c r="A51" s="71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6"/>
      <c r="M51" s="65"/>
      <c r="N51" s="65"/>
      <c r="O51" s="65"/>
      <c r="P51" s="65"/>
      <c r="Q51" s="65"/>
      <c r="R51" s="65"/>
      <c r="S51" s="65"/>
      <c r="T51" s="65"/>
      <c r="U51" s="65"/>
      <c r="V51" s="219"/>
    </row>
    <row r="52" spans="1:22" x14ac:dyDescent="0.2">
      <c r="A52" s="43" t="s">
        <v>125</v>
      </c>
      <c r="B52" s="44"/>
      <c r="C52" s="44"/>
      <c r="D52" s="44"/>
      <c r="E52" s="44"/>
      <c r="F52" s="44"/>
      <c r="G52" s="44"/>
      <c r="H52" s="228">
        <f>Jahresplandaten!T26</f>
        <v>8.4337349397590355E-2</v>
      </c>
      <c r="I52" s="44" t="s">
        <v>126</v>
      </c>
      <c r="J52" s="44"/>
      <c r="K52" s="44"/>
      <c r="L52" s="44"/>
      <c r="N52" s="64">
        <f>Jahresplandaten!R26</f>
        <v>7.7777777777777779E-2</v>
      </c>
      <c r="O52" s="44"/>
      <c r="P52" s="44"/>
      <c r="Q52" s="44"/>
      <c r="R52" s="44"/>
      <c r="S52" s="44"/>
      <c r="T52" s="44"/>
      <c r="U52" s="29">
        <f>U50*H52</f>
        <v>577.92624493549613</v>
      </c>
      <c r="V52" s="74"/>
    </row>
    <row r="53" spans="1:22" s="28" customFormat="1" ht="3" customHeight="1" x14ac:dyDescent="0.2">
      <c r="A53" s="71"/>
      <c r="B53" s="65"/>
      <c r="C53" s="65"/>
      <c r="D53" s="65"/>
      <c r="E53" s="65"/>
      <c r="F53" s="65"/>
      <c r="G53" s="65"/>
      <c r="H53" s="65"/>
      <c r="I53" s="65"/>
      <c r="J53" s="66"/>
      <c r="K53" s="66"/>
      <c r="L53" s="66"/>
      <c r="M53" s="66"/>
      <c r="N53" s="65"/>
      <c r="O53" s="65"/>
      <c r="P53" s="65"/>
      <c r="Q53" s="65"/>
      <c r="R53" s="65"/>
      <c r="S53" s="65"/>
      <c r="T53" s="65"/>
      <c r="U53" s="65"/>
      <c r="V53" s="219"/>
    </row>
    <row r="54" spans="1:22" x14ac:dyDescent="0.2">
      <c r="A54" s="73" t="s">
        <v>49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227">
        <f>U50+U52</f>
        <v>7430.480292027808</v>
      </c>
      <c r="V54" s="219"/>
    </row>
    <row r="55" spans="1:22" ht="3" customHeight="1" thickBot="1" x14ac:dyDescent="0.25">
      <c r="A55" s="82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41"/>
      <c r="V55" s="221"/>
    </row>
    <row r="56" spans="1:22" s="28" customFormat="1" ht="3" customHeight="1" x14ac:dyDescent="0.2">
      <c r="A56" s="71"/>
      <c r="B56" s="65"/>
      <c r="C56" s="65"/>
      <c r="D56" s="65"/>
      <c r="E56" s="65"/>
      <c r="F56" s="65"/>
      <c r="G56" s="65"/>
      <c r="H56" s="65"/>
      <c r="I56" s="65"/>
      <c r="J56" s="66"/>
      <c r="K56" s="66"/>
      <c r="L56" s="66"/>
      <c r="M56" s="66"/>
      <c r="N56" s="65"/>
      <c r="O56" s="65"/>
      <c r="P56" s="65"/>
      <c r="Q56" s="65"/>
      <c r="R56" s="65"/>
      <c r="S56" s="65"/>
      <c r="T56" s="65"/>
      <c r="U56" s="65"/>
      <c r="V56" s="219"/>
    </row>
    <row r="57" spans="1:22" x14ac:dyDescent="0.2">
      <c r="A57" s="73" t="s">
        <v>86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65">
        <v>7000</v>
      </c>
      <c r="V57" s="74"/>
    </row>
    <row r="58" spans="1:22" s="28" customFormat="1" ht="3" customHeight="1" x14ac:dyDescent="0.2">
      <c r="A58" s="71"/>
      <c r="B58" s="65"/>
      <c r="C58" s="65"/>
      <c r="D58" s="65"/>
      <c r="E58" s="65"/>
      <c r="F58" s="65"/>
      <c r="G58" s="65"/>
      <c r="H58" s="65"/>
      <c r="I58" s="65"/>
      <c r="J58" s="66"/>
      <c r="K58" s="66"/>
      <c r="L58" s="66"/>
      <c r="M58" s="66"/>
      <c r="N58" s="65"/>
      <c r="O58" s="65"/>
      <c r="P58" s="65"/>
      <c r="Q58" s="65"/>
      <c r="R58" s="65"/>
      <c r="S58" s="65"/>
      <c r="T58" s="65"/>
      <c r="U58" s="67"/>
      <c r="V58" s="72"/>
    </row>
    <row r="59" spans="1:22" x14ac:dyDescent="0.2">
      <c r="A59" s="73" t="s">
        <v>48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65">
        <f>U57-M34</f>
        <v>1992</v>
      </c>
      <c r="V59" s="75">
        <f>U59/U57</f>
        <v>0.28457142857142859</v>
      </c>
    </row>
    <row r="60" spans="1:22" s="28" customFormat="1" ht="3" customHeight="1" x14ac:dyDescent="0.2">
      <c r="A60" s="71"/>
      <c r="B60" s="65"/>
      <c r="C60" s="65"/>
      <c r="D60" s="65"/>
      <c r="E60" s="65"/>
      <c r="F60" s="65"/>
      <c r="G60" s="65"/>
      <c r="H60" s="65"/>
      <c r="I60" s="65"/>
      <c r="J60" s="66"/>
      <c r="K60" s="66"/>
      <c r="L60" s="66"/>
      <c r="M60" s="66"/>
      <c r="N60" s="65"/>
      <c r="O60" s="65"/>
      <c r="P60" s="65"/>
      <c r="Q60" s="65"/>
      <c r="R60" s="65"/>
      <c r="S60" s="65"/>
      <c r="T60" s="65"/>
      <c r="U60" s="65"/>
      <c r="V60" s="72"/>
    </row>
    <row r="61" spans="1:22" x14ac:dyDescent="0.2">
      <c r="A61" s="73" t="s">
        <v>130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65">
        <f>U57-U54</f>
        <v>-430.48029202780799</v>
      </c>
      <c r="V61" s="75">
        <f>U61/U54</f>
        <v>-5.7934383123211031E-2</v>
      </c>
    </row>
    <row r="62" spans="1:22" s="28" customFormat="1" ht="3" customHeight="1" thickBot="1" x14ac:dyDescent="0.25">
      <c r="A62" s="40"/>
      <c r="B62" s="41"/>
      <c r="C62" s="41"/>
      <c r="D62" s="41"/>
      <c r="E62" s="41"/>
      <c r="F62" s="41"/>
      <c r="G62" s="41"/>
      <c r="H62" s="41"/>
      <c r="I62" s="41"/>
      <c r="J62" s="45"/>
      <c r="K62" s="45"/>
      <c r="L62" s="45"/>
      <c r="M62" s="45"/>
      <c r="N62" s="41"/>
      <c r="O62" s="41"/>
      <c r="P62" s="41"/>
      <c r="Q62" s="41"/>
      <c r="R62" s="41"/>
      <c r="S62" s="41"/>
      <c r="T62" s="41"/>
      <c r="U62" s="45"/>
      <c r="V62" s="76"/>
    </row>
    <row r="67" spans="6:10" x14ac:dyDescent="0.2">
      <c r="F67" s="233"/>
      <c r="G67" s="233"/>
      <c r="H67" s="223"/>
      <c r="I67" s="234"/>
      <c r="J67" s="234"/>
    </row>
    <row r="68" spans="6:10" x14ac:dyDescent="0.2">
      <c r="F68" s="233"/>
      <c r="G68" s="233"/>
      <c r="H68" s="222"/>
      <c r="I68" s="234"/>
      <c r="J68" s="234"/>
    </row>
  </sheetData>
  <mergeCells count="3">
    <mergeCell ref="U3:V3"/>
    <mergeCell ref="F67:G68"/>
    <mergeCell ref="I67:J68"/>
  </mergeCells>
  <phoneticPr fontId="0" type="noConversion"/>
  <printOptions horizontalCentered="1"/>
  <pageMargins left="0.78740157480314965" right="0.78740157480314965" top="0.78740157480314965" bottom="0.59055118110236227" header="0.51181102362204722" footer="0.51181102362204722"/>
  <pageSetup paperSize="9" scale="8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Jahresplandaten</vt:lpstr>
      <vt:lpstr>Kalk-Stamm</vt:lpstr>
      <vt:lpstr>'Kalk-Stamm'!Druckbereich</vt:lpstr>
    </vt:vector>
  </TitlesOfParts>
  <Company>CA Controller Akademie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Klaus Eiselmayer</dc:creator>
  <cp:lastModifiedBy>Iciar Caso</cp:lastModifiedBy>
  <cp:lastPrinted>2002-09-20T11:56:38Z</cp:lastPrinted>
  <dcterms:created xsi:type="dcterms:W3CDTF">2001-12-18T07:08:34Z</dcterms:created>
  <dcterms:modified xsi:type="dcterms:W3CDTF">2020-04-03T14:07:28Z</dcterms:modified>
</cp:coreProperties>
</file>